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840" windowHeight="8715" activeTab="0"/>
  </bookViews>
  <sheets>
    <sheet name="2 cyl 4-takt boxer" sheetId="1" r:id="rId1"/>
  </sheets>
  <definedNames/>
  <calcPr calcMode="manual" fullCalcOnLoad="1" iterate="1" iterateCount="1" iterateDelta="0.001"/>
</workbook>
</file>

<file path=xl/sharedStrings.xml><?xml version="1.0" encoding="utf-8"?>
<sst xmlns="http://schemas.openxmlformats.org/spreadsheetml/2006/main" count="391" uniqueCount="166">
  <si>
    <t>krukstraal</t>
  </si>
  <si>
    <t>drijfstang</t>
  </si>
  <si>
    <t>hoek</t>
  </si>
  <si>
    <t>R</t>
  </si>
  <si>
    <t>D</t>
  </si>
  <si>
    <t>a</t>
  </si>
  <si>
    <t>X</t>
  </si>
  <si>
    <r>
      <t>R.cos(</t>
    </r>
    <r>
      <rPr>
        <b/>
        <sz val="10"/>
        <rFont val="Symbol"/>
        <family val="1"/>
      </rPr>
      <t>a</t>
    </r>
    <r>
      <rPr>
        <b/>
        <sz val="10"/>
        <rFont val="Arial"/>
        <family val="2"/>
      </rPr>
      <t>)</t>
    </r>
  </si>
  <si>
    <t>t+Dt</t>
  </si>
  <si>
    <t>Y</t>
  </si>
  <si>
    <t>hoogte</t>
  </si>
  <si>
    <t>boring</t>
  </si>
  <si>
    <t>speling</t>
  </si>
  <si>
    <t>dode hoogte</t>
  </si>
  <si>
    <r>
      <t>R.sin(</t>
    </r>
    <r>
      <rPr>
        <b/>
        <sz val="10"/>
        <rFont val="Symbol"/>
        <family val="1"/>
      </rPr>
      <t>a</t>
    </r>
    <r>
      <rPr>
        <b/>
        <sz val="10"/>
        <rFont val="Arial"/>
        <family val="2"/>
      </rPr>
      <t>)</t>
    </r>
  </si>
  <si>
    <t>straal</t>
  </si>
  <si>
    <t>kophoogte</t>
  </si>
  <si>
    <t>klepdiameter</t>
  </si>
  <si>
    <t>topvlak</t>
  </si>
  <si>
    <r>
      <t>sin(</t>
    </r>
    <r>
      <rPr>
        <b/>
        <sz val="10"/>
        <rFont val="Symbol"/>
        <family val="1"/>
      </rPr>
      <t>a</t>
    </r>
    <r>
      <rPr>
        <b/>
        <sz val="10"/>
        <rFont val="Arial"/>
        <family val="0"/>
      </rPr>
      <t>)</t>
    </r>
  </si>
  <si>
    <r>
      <t>cos(</t>
    </r>
    <r>
      <rPr>
        <b/>
        <sz val="10"/>
        <rFont val="Symbol"/>
        <family val="1"/>
      </rPr>
      <t>a</t>
    </r>
    <r>
      <rPr>
        <b/>
        <sz val="10"/>
        <rFont val="Arial"/>
        <family val="0"/>
      </rPr>
      <t>)</t>
    </r>
  </si>
  <si>
    <t>klephart X</t>
  </si>
  <si>
    <t>klephart Y</t>
  </si>
  <si>
    <r>
      <t>tan(</t>
    </r>
    <r>
      <rPr>
        <b/>
        <sz val="10"/>
        <rFont val="Symbol"/>
        <family val="1"/>
      </rPr>
      <t>a</t>
    </r>
    <r>
      <rPr>
        <b/>
        <sz val="10"/>
        <rFont val="Arial"/>
        <family val="0"/>
      </rPr>
      <t>)</t>
    </r>
  </si>
  <si>
    <t>lift</t>
  </si>
  <si>
    <t>i-steel</t>
  </si>
  <si>
    <t>act lift</t>
  </si>
  <si>
    <t>max lift</t>
  </si>
  <si>
    <r>
      <t>90+</t>
    </r>
    <r>
      <rPr>
        <b/>
        <sz val="10"/>
        <rFont val="Symbol"/>
        <family val="1"/>
      </rPr>
      <t>a</t>
    </r>
  </si>
  <si>
    <r>
      <t>sin(90+</t>
    </r>
    <r>
      <rPr>
        <b/>
        <sz val="10"/>
        <rFont val="Symbol"/>
        <family val="1"/>
      </rPr>
      <t>a</t>
    </r>
    <r>
      <rPr>
        <b/>
        <sz val="10"/>
        <rFont val="Arial"/>
        <family val="0"/>
      </rPr>
      <t>)</t>
    </r>
  </si>
  <si>
    <r>
      <t>cos(90+</t>
    </r>
    <r>
      <rPr>
        <b/>
        <sz val="10"/>
        <rFont val="Symbol"/>
        <family val="1"/>
      </rPr>
      <t>a</t>
    </r>
    <r>
      <rPr>
        <b/>
        <sz val="10"/>
        <rFont val="Arial"/>
        <family val="0"/>
      </rPr>
      <t>)</t>
    </r>
  </si>
  <si>
    <t>u-steel</t>
  </si>
  <si>
    <t>breedte</t>
  </si>
  <si>
    <r>
      <t>o</t>
    </r>
    <r>
      <rPr>
        <b/>
        <sz val="10"/>
        <rFont val="Arial"/>
        <family val="0"/>
      </rPr>
      <t xml:space="preserve"> voor BDP</t>
    </r>
  </si>
  <si>
    <r>
      <t xml:space="preserve">abs kruk </t>
    </r>
    <r>
      <rPr>
        <b/>
        <vertAlign val="superscript"/>
        <sz val="10"/>
        <rFont val="Arial"/>
        <family val="2"/>
      </rPr>
      <t>o</t>
    </r>
  </si>
  <si>
    <r>
      <t>slag(</t>
    </r>
    <r>
      <rPr>
        <b/>
        <sz val="10"/>
        <rFont val="Symbol"/>
        <family val="1"/>
      </rPr>
      <t>a</t>
    </r>
    <r>
      <rPr>
        <b/>
        <sz val="10"/>
        <rFont val="Arial"/>
        <family val="0"/>
      </rPr>
      <t>)</t>
    </r>
  </si>
  <si>
    <t>K</t>
  </si>
  <si>
    <t>zuiger 1</t>
  </si>
  <si>
    <t>cylwand inl 1</t>
  </si>
  <si>
    <t>cylwand uitl 1</t>
  </si>
  <si>
    <t>zuigpen 1</t>
  </si>
  <si>
    <t>kruktap 1</t>
  </si>
  <si>
    <t>drijfstang 1</t>
  </si>
  <si>
    <t>cylkop top 1</t>
  </si>
  <si>
    <t>cylkop uitl 1</t>
  </si>
  <si>
    <t>cylkop inl 1</t>
  </si>
  <si>
    <t>klsch inl act 1</t>
  </si>
  <si>
    <t>klst inl act 1</t>
  </si>
  <si>
    <t>klsch inl pas 1</t>
  </si>
  <si>
    <t>klst inl pas 1</t>
  </si>
  <si>
    <t>klsch uitl pas 1</t>
  </si>
  <si>
    <t>klst uitl pas 1</t>
  </si>
  <si>
    <t>klsch uitl act 1</t>
  </si>
  <si>
    <t>klst uitl act 1</t>
  </si>
  <si>
    <t>bougmoer 1</t>
  </si>
  <si>
    <t>bougisol a 1</t>
  </si>
  <si>
    <t>bougisol b 1</t>
  </si>
  <si>
    <t>bougisol c 1</t>
  </si>
  <si>
    <t>bougtop a 1</t>
  </si>
  <si>
    <t>bougtop b 1</t>
  </si>
  <si>
    <t>bougdraad 1</t>
  </si>
  <si>
    <t>bougvonk a 1</t>
  </si>
  <si>
    <t>bougvonk b 1</t>
  </si>
  <si>
    <t>bougvonk c 1</t>
  </si>
  <si>
    <t>top-zuigpen</t>
  </si>
  <si>
    <t>inl 1</t>
  </si>
  <si>
    <t>uitl 1</t>
  </si>
  <si>
    <t>zuiger 2</t>
  </si>
  <si>
    <t>cylwand inl 2</t>
  </si>
  <si>
    <t>cylwand uitl 2</t>
  </si>
  <si>
    <t>zuigpen 2</t>
  </si>
  <si>
    <t>cylkop inl 2</t>
  </si>
  <si>
    <t>cylkop uitl 2</t>
  </si>
  <si>
    <t>cylkop top 2</t>
  </si>
  <si>
    <t>kruktap 2</t>
  </si>
  <si>
    <t>drijfstang 2</t>
  </si>
  <si>
    <t>klsch inl pas 2</t>
  </si>
  <si>
    <t>klsch uitl pas 2</t>
  </si>
  <si>
    <t>klst inl pas 2</t>
  </si>
  <si>
    <t>klst uitl pas 2</t>
  </si>
  <si>
    <t>klsch inl act 2</t>
  </si>
  <si>
    <t>klsch uitl act 2</t>
  </si>
  <si>
    <t>klst inl act 2</t>
  </si>
  <si>
    <t>klst uitl act 2</t>
  </si>
  <si>
    <t>bougmoer 2</t>
  </si>
  <si>
    <t>bougisol a 2</t>
  </si>
  <si>
    <t>bougisol b 2</t>
  </si>
  <si>
    <t>bougisol c 2</t>
  </si>
  <si>
    <t>bougtop a 2</t>
  </si>
  <si>
    <t>bougtop b 2</t>
  </si>
  <si>
    <t>bougdraad 2</t>
  </si>
  <si>
    <t>bougvonk a 2</t>
  </si>
  <si>
    <t>bougvonk b 2</t>
  </si>
  <si>
    <t>bougvonk c 2</t>
  </si>
  <si>
    <t>inl 2</t>
  </si>
  <si>
    <t>uitl 2</t>
  </si>
  <si>
    <t>motorblok</t>
  </si>
  <si>
    <r>
      <t xml:space="preserve">f </t>
    </r>
    <r>
      <rPr>
        <b/>
        <sz val="10"/>
        <rFont val="Arial"/>
        <family val="2"/>
      </rPr>
      <t>max</t>
    </r>
  </si>
  <si>
    <t>poort inl 1</t>
  </si>
  <si>
    <t>poort uitl 1</t>
  </si>
  <si>
    <t>poort inl 2</t>
  </si>
  <si>
    <t>poort uitl 2</t>
  </si>
  <si>
    <t>pijp inl 1</t>
  </si>
  <si>
    <t>start 1</t>
  </si>
  <si>
    <t>start 2</t>
  </si>
  <si>
    <t>max Y</t>
  </si>
  <si>
    <t>pijp uitl 1</t>
  </si>
  <si>
    <t>pijp inl 2</t>
  </si>
  <si>
    <t>pijp uitl 2</t>
  </si>
  <si>
    <t>bocht inl 1</t>
  </si>
  <si>
    <t>binnen R</t>
  </si>
  <si>
    <t>MX</t>
  </si>
  <si>
    <t>MY</t>
  </si>
  <si>
    <t>buiten R</t>
  </si>
  <si>
    <t>bocht uitl 1</t>
  </si>
  <si>
    <t>bocht inl 2</t>
  </si>
  <si>
    <t>bocht uitl 2</t>
  </si>
  <si>
    <t>demper 1</t>
  </si>
  <si>
    <t>inl onder</t>
  </si>
  <si>
    <t>inl boven</t>
  </si>
  <si>
    <t>uitlaat 1</t>
  </si>
  <si>
    <t>demper 2</t>
  </si>
  <si>
    <t>uitlaat 2</t>
  </si>
  <si>
    <t>airbox</t>
  </si>
  <si>
    <t>filter 1</t>
  </si>
  <si>
    <t>filter 2</t>
  </si>
  <si>
    <t>top-zgrpen</t>
  </si>
  <si>
    <t>vliegwiel</t>
  </si>
  <si>
    <t>inl lift</t>
  </si>
  <si>
    <t>uitl lift</t>
  </si>
  <si>
    <r>
      <t>o</t>
    </r>
    <r>
      <rPr>
        <b/>
        <sz val="10"/>
        <rFont val="Arial"/>
        <family val="2"/>
      </rPr>
      <t xml:space="preserve"> voor BDP</t>
    </r>
  </si>
  <si>
    <t>inl bocht R</t>
  </si>
  <si>
    <t>uitl bocht R</t>
  </si>
  <si>
    <t>kruk R</t>
  </si>
  <si>
    <t>drijfstang L</t>
  </si>
  <si>
    <t>zuiger H</t>
  </si>
  <si>
    <t>dode H</t>
  </si>
  <si>
    <t>vliegwiel D</t>
  </si>
  <si>
    <t>kop H</t>
  </si>
  <si>
    <t>inl steel L</t>
  </si>
  <si>
    <t>uitl steel L</t>
  </si>
  <si>
    <t>bougmr D</t>
  </si>
  <si>
    <t>bougmr H</t>
  </si>
  <si>
    <t>bougdr D</t>
  </si>
  <si>
    <t>bougdr H</t>
  </si>
  <si>
    <t>kopvlak D</t>
  </si>
  <si>
    <t>inl klep D</t>
  </si>
  <si>
    <t>uitl klep D</t>
  </si>
  <si>
    <r>
      <t>f</t>
    </r>
    <r>
      <rPr>
        <b/>
        <sz val="10"/>
        <rFont val="Arial"/>
        <family val="2"/>
      </rPr>
      <t>+D</t>
    </r>
    <r>
      <rPr>
        <b/>
        <sz val="10"/>
        <rFont val="Symbol"/>
        <family val="1"/>
      </rPr>
      <t>f</t>
    </r>
  </si>
  <si>
    <r>
      <t xml:space="preserve">kruk </t>
    </r>
    <r>
      <rPr>
        <b/>
        <vertAlign val="superscript"/>
        <sz val="10"/>
        <rFont val="Arial"/>
        <family val="2"/>
      </rPr>
      <t>o</t>
    </r>
  </si>
  <si>
    <t>zuiger D</t>
  </si>
  <si>
    <r>
      <t>o</t>
    </r>
    <r>
      <rPr>
        <b/>
        <sz val="10"/>
        <rFont val="Arial"/>
        <family val="2"/>
      </rPr>
      <t xml:space="preserve"> gasklep </t>
    </r>
  </si>
  <si>
    <t>gasklep</t>
  </si>
  <si>
    <t>gasas 1</t>
  </si>
  <si>
    <t>Ymax</t>
  </si>
  <si>
    <t>Ymin</t>
  </si>
  <si>
    <t>Xmax</t>
  </si>
  <si>
    <t>Xmin</t>
  </si>
  <si>
    <t>Ymid</t>
  </si>
  <si>
    <t>Xmid</t>
  </si>
  <si>
    <t>gasklep 1</t>
  </si>
  <si>
    <t>gashoek</t>
  </si>
  <si>
    <t>gasas 2</t>
  </si>
  <si>
    <t>gasklep 2</t>
  </si>
  <si>
    <t>inhoud cc</t>
  </si>
  <si>
    <t>compr</t>
  </si>
</sst>
</file>

<file path=xl/styles.xml><?xml version="1.0" encoding="utf-8"?>
<styleSheet xmlns="http://schemas.openxmlformats.org/spreadsheetml/2006/main">
  <numFmts count="2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000"/>
    <numFmt numFmtId="165" formatCode="0.000000"/>
    <numFmt numFmtId="166" formatCode="0.000"/>
    <numFmt numFmtId="167" formatCode="0.00000"/>
    <numFmt numFmtId="168" formatCode="0.00000000"/>
    <numFmt numFmtId="169" formatCode="0.000000000"/>
    <numFmt numFmtId="170" formatCode="0.0000000000"/>
    <numFmt numFmtId="171" formatCode="0.000000000000"/>
    <numFmt numFmtId="172" formatCode="#,##0.000"/>
    <numFmt numFmtId="173" formatCode="0.0E+00"/>
    <numFmt numFmtId="174" formatCode="0.E+00"/>
    <numFmt numFmtId="175" formatCode="0.0"/>
    <numFmt numFmtId="176" formatCode="0.0000000"/>
  </numFmts>
  <fonts count="8">
    <font>
      <sz val="10"/>
      <name val="Arial"/>
      <family val="0"/>
    </font>
    <font>
      <b/>
      <sz val="10"/>
      <name val="Arial"/>
      <family val="0"/>
    </font>
    <font>
      <b/>
      <sz val="10"/>
      <name val="Symbol"/>
      <family val="1"/>
    </font>
    <font>
      <sz val="17"/>
      <name val="Arial"/>
      <family val="0"/>
    </font>
    <font>
      <sz val="16"/>
      <name val="Arial"/>
      <family val="0"/>
    </font>
    <font>
      <b/>
      <vertAlign val="superscript"/>
      <sz val="10"/>
      <name val="Arial"/>
      <family val="2"/>
    </font>
    <font>
      <sz val="6"/>
      <name val="Arial"/>
      <family val="2"/>
    </font>
    <font>
      <b/>
      <sz val="16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thin">
        <color indexed="5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51"/>
      </right>
      <top style="thin">
        <color indexed="51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53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 style="medium">
        <color indexed="53"/>
      </right>
      <top style="medium">
        <color indexed="53"/>
      </top>
      <bottom style="medium">
        <color indexed="53"/>
      </bottom>
    </border>
    <border>
      <left style="medium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medium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medium">
        <color indexed="53"/>
      </right>
      <top>
        <color indexed="63"/>
      </top>
      <bottom style="medium">
        <color indexed="5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0" fillId="5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6" borderId="3" xfId="0" applyFill="1" applyBorder="1" applyAlignment="1">
      <alignment horizontal="center"/>
    </xf>
    <xf numFmtId="0" fontId="1" fillId="2" borderId="0" xfId="0" applyFont="1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2" fontId="1" fillId="2" borderId="0" xfId="0" applyNumberFormat="1" applyFont="1" applyFill="1" applyAlignment="1">
      <alignment horizontal="center"/>
    </xf>
    <xf numFmtId="2" fontId="0" fillId="7" borderId="0" xfId="0" applyNumberFormat="1" applyFill="1" applyAlignment="1">
      <alignment/>
    </xf>
    <xf numFmtId="2" fontId="0" fillId="3" borderId="0" xfId="0" applyNumberFormat="1" applyFill="1" applyAlignment="1">
      <alignment/>
    </xf>
    <xf numFmtId="2" fontId="0" fillId="4" borderId="0" xfId="0" applyNumberFormat="1" applyFill="1" applyAlignment="1">
      <alignment/>
    </xf>
    <xf numFmtId="2" fontId="1" fillId="2" borderId="0" xfId="0" applyNumberFormat="1" applyFont="1" applyFill="1" applyAlignment="1">
      <alignment/>
    </xf>
    <xf numFmtId="2" fontId="2" fillId="2" borderId="0" xfId="0" applyNumberFormat="1" applyFont="1" applyFill="1" applyAlignment="1">
      <alignment/>
    </xf>
    <xf numFmtId="2" fontId="1" fillId="2" borderId="0" xfId="0" applyNumberFormat="1" applyFont="1" applyFill="1" applyAlignment="1">
      <alignment/>
    </xf>
    <xf numFmtId="2" fontId="0" fillId="3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5" fillId="2" borderId="0" xfId="0" applyFont="1" applyFill="1" applyAlignment="1">
      <alignment horizontal="center"/>
    </xf>
    <xf numFmtId="2" fontId="1" fillId="2" borderId="0" xfId="0" applyNumberFormat="1" applyFont="1" applyFill="1" applyAlignment="1">
      <alignment horizontal="left"/>
    </xf>
    <xf numFmtId="0" fontId="1" fillId="2" borderId="0" xfId="0" applyFont="1" applyFill="1" applyBorder="1" applyAlignment="1">
      <alignment horizontal="left"/>
    </xf>
    <xf numFmtId="2" fontId="0" fillId="4" borderId="0" xfId="0" applyNumberFormat="1" applyFont="1" applyFill="1" applyAlignment="1">
      <alignment horizontal="center"/>
    </xf>
    <xf numFmtId="2" fontId="0" fillId="7" borderId="0" xfId="0" applyNumberFormat="1" applyFont="1" applyFill="1" applyAlignment="1">
      <alignment horizontal="center"/>
    </xf>
    <xf numFmtId="0" fontId="0" fillId="7" borderId="0" xfId="0" applyFill="1" applyAlignment="1">
      <alignment horizontal="center"/>
    </xf>
    <xf numFmtId="0" fontId="0" fillId="7" borderId="3" xfId="0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2" fontId="0" fillId="6" borderId="0" xfId="0" applyNumberForma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8" borderId="0" xfId="0" applyFill="1" applyAlignment="1">
      <alignment/>
    </xf>
    <xf numFmtId="0" fontId="1" fillId="8" borderId="0" xfId="0" applyFont="1" applyFill="1" applyAlignment="1">
      <alignment horizontal="center"/>
    </xf>
    <xf numFmtId="2" fontId="0" fillId="8" borderId="0" xfId="0" applyNumberFormat="1" applyFill="1" applyAlignment="1">
      <alignment/>
    </xf>
    <xf numFmtId="0" fontId="1" fillId="8" borderId="0" xfId="0" applyFont="1" applyFill="1" applyAlignment="1">
      <alignment/>
    </xf>
    <xf numFmtId="2" fontId="1" fillId="8" borderId="0" xfId="0" applyNumberFormat="1" applyFont="1" applyFill="1" applyAlignment="1">
      <alignment horizontal="center"/>
    </xf>
    <xf numFmtId="0" fontId="0" fillId="7" borderId="0" xfId="0" applyFill="1" applyAlignment="1">
      <alignment/>
    </xf>
    <xf numFmtId="2" fontId="0" fillId="3" borderId="4" xfId="0" applyNumberFormat="1" applyFill="1" applyBorder="1" applyAlignment="1">
      <alignment/>
    </xf>
    <xf numFmtId="0" fontId="1" fillId="2" borderId="5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2" fontId="0" fillId="3" borderId="0" xfId="0" applyNumberForma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5" borderId="0" xfId="0" applyFont="1" applyFill="1" applyAlignment="1">
      <alignment horizontal="left"/>
    </xf>
    <xf numFmtId="2" fontId="0" fillId="7" borderId="0" xfId="0" applyNumberFormat="1" applyFill="1" applyAlignment="1">
      <alignment horizontal="center"/>
    </xf>
    <xf numFmtId="0" fontId="0" fillId="4" borderId="0" xfId="0" applyFont="1" applyFill="1" applyAlignment="1">
      <alignment horizontal="center"/>
    </xf>
    <xf numFmtId="0" fontId="0" fillId="6" borderId="0" xfId="0" applyFont="1" applyFill="1" applyAlignment="1">
      <alignment horizontal="center"/>
    </xf>
    <xf numFmtId="0" fontId="0" fillId="3" borderId="6" xfId="0" applyFill="1" applyBorder="1" applyAlignment="1">
      <alignment/>
    </xf>
    <xf numFmtId="2" fontId="0" fillId="8" borderId="0" xfId="0" applyNumberFormat="1" applyFont="1" applyFill="1" applyAlignment="1">
      <alignment horizontal="center"/>
    </xf>
    <xf numFmtId="0" fontId="0" fillId="8" borderId="0" xfId="0" applyFont="1" applyFill="1" applyAlignment="1">
      <alignment horizontal="center"/>
    </xf>
    <xf numFmtId="2" fontId="0" fillId="8" borderId="0" xfId="0" applyNumberFormat="1" applyFill="1" applyAlignment="1">
      <alignment horizontal="center"/>
    </xf>
    <xf numFmtId="0" fontId="0" fillId="8" borderId="0" xfId="0" applyFill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left"/>
    </xf>
    <xf numFmtId="175" fontId="0" fillId="4" borderId="8" xfId="0" applyNumberFormat="1" applyFill="1" applyBorder="1" applyAlignment="1">
      <alignment/>
    </xf>
    <xf numFmtId="1" fontId="0" fillId="3" borderId="9" xfId="0" applyNumberFormat="1" applyFill="1" applyBorder="1" applyAlignment="1">
      <alignment/>
    </xf>
    <xf numFmtId="1" fontId="0" fillId="4" borderId="10" xfId="0" applyNumberFormat="1" applyFill="1" applyBorder="1" applyAlignment="1">
      <alignment/>
    </xf>
    <xf numFmtId="1" fontId="0" fillId="7" borderId="11" xfId="0" applyNumberFormat="1" applyFill="1" applyBorder="1" applyAlignment="1">
      <alignment/>
    </xf>
    <xf numFmtId="2" fontId="0" fillId="5" borderId="0" xfId="0" applyNumberFormat="1" applyFill="1" applyAlignment="1">
      <alignment horizontal="center"/>
    </xf>
    <xf numFmtId="2" fontId="0" fillId="5" borderId="0" xfId="0" applyNumberFormat="1" applyFill="1" applyAlignment="1">
      <alignment/>
    </xf>
    <xf numFmtId="0" fontId="1" fillId="5" borderId="0" xfId="0" applyFont="1" applyFill="1" applyBorder="1" applyAlignment="1">
      <alignment horizontal="center"/>
    </xf>
    <xf numFmtId="2" fontId="1" fillId="5" borderId="0" xfId="0" applyNumberFormat="1" applyFont="1" applyFill="1" applyAlignment="1">
      <alignment horizontal="center"/>
    </xf>
    <xf numFmtId="2" fontId="0" fillId="5" borderId="0" xfId="0" applyNumberFormat="1" applyFont="1" applyFill="1" applyAlignment="1">
      <alignment horizontal="center"/>
    </xf>
    <xf numFmtId="2" fontId="1" fillId="5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7" fillId="5" borderId="14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/>
    </xf>
    <xf numFmtId="0" fontId="1" fillId="8" borderId="0" xfId="0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cylinder 1</a:t>
            </a:r>
          </a:p>
        </c:rich>
      </c:tx>
      <c:layout>
        <c:manualLayout>
          <c:xMode val="factor"/>
          <c:yMode val="factor"/>
          <c:x val="0.23275"/>
          <c:y val="0.5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"/>
          <c:w val="0.9365"/>
          <c:h val="0.842"/>
        </c:manualLayout>
      </c:layout>
      <c:scatterChart>
        <c:scatterStyle val="smoothMarker"/>
        <c:varyColors val="0"/>
        <c:ser>
          <c:idx val="4"/>
          <c:order val="0"/>
          <c:tx>
            <c:strRef>
              <c:f>'2 cyl 4-takt boxer'!$U$35</c:f>
              <c:strCache>
                <c:ptCount val="1"/>
                <c:pt idx="0">
                  <c:v>drijfstang 1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boxer'!$U$37:$U$38</c:f>
              <c:numCache>
                <c:ptCount val="2"/>
                <c:pt idx="0">
                  <c:v>29.14368822387182</c:v>
                </c:pt>
                <c:pt idx="1">
                  <c:v>188.53917538059642</c:v>
                </c:pt>
              </c:numCache>
            </c:numRef>
          </c:xVal>
          <c:yVal>
            <c:numRef>
              <c:f>'2 cyl 4-takt boxer'!$V$37:$V$38</c:f>
              <c:numCache>
                <c:ptCount val="2"/>
                <c:pt idx="0">
                  <c:v>-17.511294546941837</c:v>
                </c:pt>
                <c:pt idx="1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'2 cyl 4-takt boxer'!$R$21</c:f>
              <c:strCache>
                <c:ptCount val="1"/>
                <c:pt idx="0">
                  <c:v>zuigpen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C0C0C0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'2 cyl 4-takt boxer'!$R$23</c:f>
              <c:numCache>
                <c:ptCount val="1"/>
                <c:pt idx="0">
                  <c:v>188.53917538059642</c:v>
                </c:pt>
              </c:numCache>
            </c:numRef>
          </c:xVal>
          <c:yVal>
            <c:numRef>
              <c:f>'2 cyl 4-takt boxer'!$S$23</c:f>
              <c:numCache/>
            </c:numRef>
          </c:yVal>
          <c:smooth val="1"/>
        </c:ser>
        <c:ser>
          <c:idx val="3"/>
          <c:order val="2"/>
          <c:tx>
            <c:strRef>
              <c:f>'2 cyl 4-takt boxer'!$U$32</c:f>
              <c:strCache>
                <c:ptCount val="1"/>
                <c:pt idx="0">
                  <c:v>kruktap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C0C0C0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'2 cyl 4-takt boxer'!$U$34</c:f>
              <c:numCache>
                <c:ptCount val="1"/>
                <c:pt idx="0">
                  <c:v>29.14368822387182</c:v>
                </c:pt>
              </c:numCache>
            </c:numRef>
          </c:xVal>
          <c:yVal>
            <c:numRef>
              <c:f>'2 cyl 4-takt boxer'!$V$34</c:f>
              <c:numCache>
                <c:ptCount val="1"/>
                <c:pt idx="0">
                  <c:v>-17.511294546941837</c:v>
                </c:pt>
              </c:numCache>
            </c:numRef>
          </c:yVal>
          <c:smooth val="1"/>
        </c:ser>
        <c:ser>
          <c:idx val="0"/>
          <c:order val="3"/>
          <c:tx>
            <c:strRef>
              <c:f>'2 cyl 4-takt boxer'!$R$1</c:f>
              <c:strCache>
                <c:ptCount val="1"/>
                <c:pt idx="0">
                  <c:v>zuiger 1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boxer'!$R$7:$R$10</c:f>
              <c:numCache>
                <c:ptCount val="4"/>
                <c:pt idx="0">
                  <c:v>148.53917538059642</c:v>
                </c:pt>
                <c:pt idx="1">
                  <c:v>208.53917538059642</c:v>
                </c:pt>
                <c:pt idx="2">
                  <c:v>208.53917538059642</c:v>
                </c:pt>
                <c:pt idx="3">
                  <c:v>148.53917538059642</c:v>
                </c:pt>
              </c:numCache>
            </c:numRef>
          </c:xVal>
          <c:yVal>
            <c:numRef>
              <c:f>'2 cyl 4-takt boxer'!$S$7:$S$10</c:f>
              <c:numCache/>
            </c:numRef>
          </c:yVal>
          <c:smooth val="1"/>
        </c:ser>
        <c:ser>
          <c:idx val="2"/>
          <c:order val="4"/>
          <c:tx>
            <c:strRef>
              <c:f>'2 cyl 4-takt boxer'!$R$24</c:f>
              <c:strCache>
                <c:ptCount val="1"/>
                <c:pt idx="0">
                  <c:v>vliegwiel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boxer'!$R$27:$R$45</c:f>
              <c:numCache/>
            </c:numRef>
          </c:xVal>
          <c:yVal>
            <c:numRef>
              <c:f>'2 cyl 4-takt boxer'!$S$27:$S$45</c:f>
              <c:numCache/>
            </c:numRef>
          </c:yVal>
          <c:smooth val="1"/>
        </c:ser>
        <c:ser>
          <c:idx val="5"/>
          <c:order val="5"/>
          <c:tx>
            <c:strRef>
              <c:f>'2 cyl 4-takt boxer'!$R$17</c:f>
              <c:strCache>
                <c:ptCount val="1"/>
                <c:pt idx="0">
                  <c:v>cylwand uitl 1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boxer'!$R$19:$R$20</c:f>
              <c:numCache/>
            </c:numRef>
          </c:xVal>
          <c:yVal>
            <c:numRef>
              <c:f>'2 cyl 4-takt boxer'!$S$19:$S$20</c:f>
              <c:numCache/>
            </c:numRef>
          </c:yVal>
          <c:smooth val="1"/>
        </c:ser>
        <c:ser>
          <c:idx val="6"/>
          <c:order val="6"/>
          <c:tx>
            <c:strRef>
              <c:f>'2 cyl 4-takt boxer'!$R$11</c:f>
              <c:strCache>
                <c:ptCount val="1"/>
                <c:pt idx="0">
                  <c:v>cylwand inl 1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boxer'!$R$15:$R$16</c:f>
              <c:numCache/>
            </c:numRef>
          </c:xVal>
          <c:yVal>
            <c:numRef>
              <c:f>'2 cyl 4-takt boxer'!$S$15:$S$16</c:f>
              <c:numCache/>
            </c:numRef>
          </c:yVal>
          <c:smooth val="1"/>
        </c:ser>
        <c:ser>
          <c:idx val="7"/>
          <c:order val="7"/>
          <c:tx>
            <c:strRef>
              <c:f>'2 cyl 4-takt boxer'!$U$20</c:f>
              <c:strCache>
                <c:ptCount val="1"/>
                <c:pt idx="0">
                  <c:v>cylkop uitl 1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boxer'!$U$23:$U$27</c:f>
              <c:numCache/>
            </c:numRef>
          </c:xVal>
          <c:yVal>
            <c:numRef>
              <c:f>'2 cyl 4-takt boxer'!$V$23:$V$27</c:f>
              <c:numCache/>
            </c:numRef>
          </c:yVal>
          <c:smooth val="1"/>
        </c:ser>
        <c:ser>
          <c:idx val="8"/>
          <c:order val="8"/>
          <c:tx>
            <c:strRef>
              <c:f>'2 cyl 4-takt boxer'!$U$1</c:f>
              <c:strCache>
                <c:ptCount val="1"/>
                <c:pt idx="0">
                  <c:v>cylkop inl 1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boxer'!$U$15:$U$19</c:f>
              <c:numCache/>
            </c:numRef>
          </c:xVal>
          <c:yVal>
            <c:numRef>
              <c:f>'2 cyl 4-takt boxer'!$V$15:$V$19</c:f>
              <c:numCache/>
            </c:numRef>
          </c:yVal>
          <c:smooth val="1"/>
        </c:ser>
        <c:ser>
          <c:idx val="9"/>
          <c:order val="9"/>
          <c:tx>
            <c:strRef>
              <c:f>'2 cyl 4-takt boxer'!$U$28</c:f>
              <c:strCache>
                <c:ptCount val="1"/>
                <c:pt idx="0">
                  <c:v>cylkop top 1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boxer'!$U$30:$U$31</c:f>
              <c:numCache/>
            </c:numRef>
          </c:xVal>
          <c:yVal>
            <c:numRef>
              <c:f>'2 cyl 4-takt boxer'!$V$30:$V$31</c:f>
              <c:numCache/>
            </c:numRef>
          </c:yVal>
          <c:smooth val="1"/>
        </c:ser>
        <c:ser>
          <c:idx val="10"/>
          <c:order val="10"/>
          <c:tx>
            <c:strRef>
              <c:f>'2 cyl 4-takt boxer'!$AA$1</c:f>
              <c:strCache>
                <c:ptCount val="1"/>
                <c:pt idx="0">
                  <c:v>klsch uitl pas 1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boxer'!$AA$5:$AA$6</c:f>
              <c:numCache>
                <c:ptCount val="2"/>
                <c:pt idx="0">
                  <c:v>224.51482267002186</c:v>
                </c:pt>
                <c:pt idx="1">
                  <c:v>237.31851066331146</c:v>
                </c:pt>
              </c:numCache>
            </c:numRef>
          </c:xVal>
          <c:yVal>
            <c:numRef>
              <c:f>'2 cyl 4-takt boxer'!$AB$5:$AB$6</c:f>
              <c:numCache>
                <c:ptCount val="2"/>
                <c:pt idx="0">
                  <c:v>-34.18221279597376</c:v>
                </c:pt>
                <c:pt idx="1">
                  <c:v>-18.817787204026242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'2 cyl 4-takt boxer'!$X$7</c:f>
              <c:strCache>
                <c:ptCount val="1"/>
                <c:pt idx="0">
                  <c:v>klst inl pas 1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boxer'!$X$10:$X$11</c:f>
              <c:numCache>
                <c:ptCount val="2"/>
                <c:pt idx="0">
                  <c:v>230.91666666666666</c:v>
                </c:pt>
                <c:pt idx="1">
                  <c:v>277.0099434425092</c:v>
                </c:pt>
              </c:numCache>
            </c:numRef>
          </c:xVal>
          <c:yVal>
            <c:numRef>
              <c:f>'2 cyl 4-takt boxer'!$Y$10:$Y$11</c:f>
              <c:numCache>
                <c:ptCount val="2"/>
                <c:pt idx="0">
                  <c:v>26.5</c:v>
                </c:pt>
                <c:pt idx="1">
                  <c:v>64.9110639798688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'2 cyl 4-takt boxer'!$AA$12</c:f>
              <c:strCache>
                <c:ptCount val="1"/>
                <c:pt idx="0">
                  <c:v>klsch uitl act 1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boxer'!$AA$14:$AA$15</c:f>
              <c:numCach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xVal>
          <c:yVal>
            <c:numRef>
              <c:f>'2 cyl 4-takt boxer'!$AB$14:$AB$15</c:f>
              <c:numCach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'2 cyl 4-takt boxer'!$AA$16</c:f>
              <c:strCache>
                <c:ptCount val="1"/>
                <c:pt idx="0">
                  <c:v>klst uitl act 1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boxer'!$AA$18:$AA$19</c:f>
              <c:numCach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xVal>
          <c:yVal>
            <c:numRef>
              <c:f>'2 cyl 4-takt boxer'!$AB$18:$AB$19</c:f>
              <c:numCach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'2 cyl 4-takt boxer'!$X$1</c:f>
              <c:strCache>
                <c:ptCount val="1"/>
                <c:pt idx="0">
                  <c:v>klsch inl pas 1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boxer'!$X$5:$X$6</c:f>
              <c:numCache>
                <c:ptCount val="2"/>
                <c:pt idx="0">
                  <c:v>221.31390067169946</c:v>
                </c:pt>
                <c:pt idx="1">
                  <c:v>240.51943266163386</c:v>
                </c:pt>
              </c:numCache>
            </c:numRef>
          </c:xVal>
          <c:yVal>
            <c:numRef>
              <c:f>'2 cyl 4-takt boxer'!$Y$5:$Y$6</c:f>
              <c:numCache>
                <c:ptCount val="2"/>
                <c:pt idx="0">
                  <c:v>38.02331919396064</c:v>
                </c:pt>
                <c:pt idx="1">
                  <c:v>14.976680806039361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'2 cyl 4-takt boxer'!$AA$7</c:f>
              <c:strCache>
                <c:ptCount val="1"/>
                <c:pt idx="0">
                  <c:v>klst uitl pas 1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boxer'!$AA$10:$AA$11</c:f>
              <c:numCache>
                <c:ptCount val="2"/>
                <c:pt idx="0">
                  <c:v>230.91666666666666</c:v>
                </c:pt>
                <c:pt idx="1">
                  <c:v>277.0099434425092</c:v>
                </c:pt>
              </c:numCache>
            </c:numRef>
          </c:xVal>
          <c:yVal>
            <c:numRef>
              <c:f>'2 cyl 4-takt boxer'!$AB$10:$AB$11</c:f>
              <c:numCache>
                <c:ptCount val="2"/>
                <c:pt idx="0">
                  <c:v>-26.5</c:v>
                </c:pt>
                <c:pt idx="1">
                  <c:v>-64.9110639798688</c:v>
                </c:pt>
              </c:numCache>
            </c:numRef>
          </c:yVal>
          <c:smooth val="1"/>
        </c:ser>
        <c:ser>
          <c:idx val="16"/>
          <c:order val="16"/>
          <c:tx>
            <c:strRef>
              <c:f>'2 cyl 4-takt boxer'!$X$12</c:f>
              <c:strCache>
                <c:ptCount val="1"/>
                <c:pt idx="0">
                  <c:v>klsch inl act 1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boxer'!$X$14:$X$15</c:f>
              <c:numCach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xVal>
          <c:yVal>
            <c:numRef>
              <c:f>'2 cyl 4-takt boxer'!$Y$14:$Y$15</c:f>
              <c:numCach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yVal>
          <c:smooth val="1"/>
        </c:ser>
        <c:ser>
          <c:idx val="17"/>
          <c:order val="17"/>
          <c:tx>
            <c:strRef>
              <c:f>'2 cyl 4-takt boxer'!$X$16</c:f>
              <c:strCache>
                <c:ptCount val="1"/>
                <c:pt idx="0">
                  <c:v>klst inl act 1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boxer'!$X$18:$X$19</c:f>
              <c:numCach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xVal>
          <c:yVal>
            <c:numRef>
              <c:f>'2 cyl 4-takt boxer'!$Y$18:$Y$19</c:f>
              <c:numCach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yVal>
          <c:smooth val="1"/>
        </c:ser>
        <c:ser>
          <c:idx val="18"/>
          <c:order val="18"/>
          <c:tx>
            <c:strRef>
              <c:f>'2 cyl 4-takt boxer'!$AE$1</c:f>
              <c:strCache>
                <c:ptCount val="1"/>
                <c:pt idx="0">
                  <c:v>bougmoer 1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boxer'!$AE$5:$AE$24</c:f>
              <c:numCache/>
            </c:numRef>
          </c:xVal>
          <c:yVal>
            <c:numRef>
              <c:f>'2 cyl 4-takt boxer'!$AF$5:$AF$24</c:f>
              <c:numCache/>
            </c:numRef>
          </c:yVal>
          <c:smooth val="1"/>
        </c:ser>
        <c:ser>
          <c:idx val="19"/>
          <c:order val="19"/>
          <c:tx>
            <c:strRef>
              <c:f>'2 cyl 4-takt boxer'!$AH$1</c:f>
              <c:strCache>
                <c:ptCount val="1"/>
                <c:pt idx="0">
                  <c:v>bougisol a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'2 cyl 4-takt boxer'!$AH$3</c:f>
              <c:numCache/>
            </c:numRef>
          </c:xVal>
          <c:yVal>
            <c:numRef>
              <c:f>'2 cyl 4-takt boxer'!$AI$3</c:f>
              <c:numCache/>
            </c:numRef>
          </c:yVal>
          <c:smooth val="1"/>
        </c:ser>
        <c:ser>
          <c:idx val="20"/>
          <c:order val="20"/>
          <c:tx>
            <c:strRef>
              <c:f>'2 cyl 4-takt boxer'!$AH$4</c:f>
              <c:strCache>
                <c:ptCount val="1"/>
                <c:pt idx="0">
                  <c:v>bougisol b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'2 cyl 4-takt boxer'!$AH$6</c:f>
              <c:numCache/>
            </c:numRef>
          </c:xVal>
          <c:yVal>
            <c:numRef>
              <c:f>'2 cyl 4-takt boxer'!$AI$6</c:f>
              <c:numCache/>
            </c:numRef>
          </c:yVal>
          <c:smooth val="1"/>
        </c:ser>
        <c:ser>
          <c:idx val="21"/>
          <c:order val="21"/>
          <c:tx>
            <c:strRef>
              <c:f>'2 cyl 4-takt boxer'!$AH$7</c:f>
              <c:strCache>
                <c:ptCount val="1"/>
                <c:pt idx="0">
                  <c:v>bougisol c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'2 cyl 4-takt boxer'!$AH$9</c:f>
              <c:numCache/>
            </c:numRef>
          </c:xVal>
          <c:yVal>
            <c:numRef>
              <c:f>'2 cyl 4-takt boxer'!$AI$9</c:f>
              <c:numCache/>
            </c:numRef>
          </c:yVal>
          <c:smooth val="1"/>
        </c:ser>
        <c:ser>
          <c:idx val="22"/>
          <c:order val="22"/>
          <c:tx>
            <c:strRef>
              <c:f>'2 cyl 4-takt boxer'!$AH$10</c:f>
              <c:strCache>
                <c:ptCount val="1"/>
                <c:pt idx="0">
                  <c:v>bougtop a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'2 cyl 4-takt boxer'!$AH$12</c:f>
              <c:numCache/>
            </c:numRef>
          </c:xVal>
          <c:yVal>
            <c:numRef>
              <c:f>'2 cyl 4-takt boxer'!$AI$12</c:f>
              <c:numCache/>
            </c:numRef>
          </c:yVal>
          <c:smooth val="1"/>
        </c:ser>
        <c:ser>
          <c:idx val="23"/>
          <c:order val="23"/>
          <c:tx>
            <c:strRef>
              <c:f>'2 cyl 4-takt boxer'!$AH$13</c:f>
              <c:strCache>
                <c:ptCount val="1"/>
                <c:pt idx="0">
                  <c:v>bougtop b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'2 cyl 4-takt boxer'!$AH$15</c:f>
              <c:numCache/>
            </c:numRef>
          </c:xVal>
          <c:yVal>
            <c:numRef>
              <c:f>'2 cyl 4-takt boxer'!$AI$15</c:f>
              <c:numCache/>
            </c:numRef>
          </c:yVal>
          <c:smooth val="1"/>
        </c:ser>
        <c:ser>
          <c:idx val="24"/>
          <c:order val="24"/>
          <c:tx>
            <c:strRef>
              <c:f>'2 cyl 4-takt boxer'!$AL$1</c:f>
              <c:strCache>
                <c:ptCount val="1"/>
                <c:pt idx="0">
                  <c:v>bougdraad 1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boxer'!$AL$5:$AL$24</c:f>
              <c:numCache/>
            </c:numRef>
          </c:xVal>
          <c:yVal>
            <c:numRef>
              <c:f>'2 cyl 4-takt boxer'!$AM$5:$AM$24</c:f>
              <c:numCache/>
            </c:numRef>
          </c:yVal>
          <c:smooth val="1"/>
        </c:ser>
        <c:ser>
          <c:idx val="25"/>
          <c:order val="25"/>
          <c:tx>
            <c:strRef>
              <c:f>'2 cyl 4-takt boxer'!$AO$1</c:f>
              <c:strCache>
                <c:ptCount val="1"/>
                <c:pt idx="0">
                  <c:v>bougvonk a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'2 cyl 4-takt boxer'!$AO$5</c:f>
              <c:numCache>
                <c:ptCount val="1"/>
                <c:pt idx="0">
                  <c:v>#N/A</c:v>
                </c:pt>
              </c:numCache>
            </c:numRef>
          </c:xVal>
          <c:yVal>
            <c:numRef>
              <c:f>'2 cyl 4-takt boxer'!$AP$5</c:f>
              <c:numCache>
                <c:ptCount val="1"/>
                <c:pt idx="0">
                  <c:v>#N/A</c:v>
                </c:pt>
              </c:numCache>
            </c:numRef>
          </c:yVal>
          <c:smooth val="1"/>
        </c:ser>
        <c:ser>
          <c:idx val="26"/>
          <c:order val="26"/>
          <c:tx>
            <c:strRef>
              <c:f>'2 cyl 4-takt boxer'!$AO$6</c:f>
              <c:strCache>
                <c:ptCount val="1"/>
                <c:pt idx="0">
                  <c:v>bougvonk b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6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'2 cyl 4-takt boxer'!$AO$9</c:f>
              <c:numCache>
                <c:ptCount val="1"/>
                <c:pt idx="0">
                  <c:v>#N/A</c:v>
                </c:pt>
              </c:numCache>
            </c:numRef>
          </c:xVal>
          <c:yVal>
            <c:numRef>
              <c:f>'2 cyl 4-takt boxer'!$AP$9</c:f>
              <c:numCache>
                <c:ptCount val="1"/>
                <c:pt idx="0">
                  <c:v>#N/A</c:v>
                </c:pt>
              </c:numCache>
            </c:numRef>
          </c:yVal>
          <c:smooth val="1"/>
        </c:ser>
        <c:ser>
          <c:idx val="27"/>
          <c:order val="27"/>
          <c:tx>
            <c:strRef>
              <c:f>'2 cyl 4-takt boxer'!$AO$10</c:f>
              <c:strCache>
                <c:ptCount val="1"/>
                <c:pt idx="0">
                  <c:v>bougvonk c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'2 cyl 4-takt boxer'!$AO$13</c:f>
              <c:numCache>
                <c:ptCount val="1"/>
                <c:pt idx="0">
                  <c:v>#N/A</c:v>
                </c:pt>
              </c:numCache>
            </c:numRef>
          </c:xVal>
          <c:yVal>
            <c:numRef>
              <c:f>'2 cyl 4-takt boxer'!$AP$13</c:f>
              <c:numCache>
                <c:ptCount val="1"/>
                <c:pt idx="0">
                  <c:v>#N/A</c:v>
                </c:pt>
              </c:numCache>
            </c:numRef>
          </c:yVal>
          <c:smooth val="1"/>
        </c:ser>
        <c:ser>
          <c:idx val="28"/>
          <c:order val="28"/>
          <c:tx>
            <c:strRef>
              <c:f>'2 cyl 4-takt boxer'!$AT$1</c:f>
              <c:strCache>
                <c:ptCount val="1"/>
                <c:pt idx="0">
                  <c:v>zuiger 2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boxer'!$AT$7:$AT$10</c:f>
              <c:numCache>
                <c:ptCount val="4"/>
                <c:pt idx="0">
                  <c:v>-148.53917538059642</c:v>
                </c:pt>
                <c:pt idx="1">
                  <c:v>-208.53917538059642</c:v>
                </c:pt>
                <c:pt idx="2">
                  <c:v>-208.53917538059642</c:v>
                </c:pt>
                <c:pt idx="3">
                  <c:v>-148.53917538059642</c:v>
                </c:pt>
              </c:numCache>
            </c:numRef>
          </c:xVal>
          <c:yVal>
            <c:numRef>
              <c:f>'2 cyl 4-takt boxer'!$AU$7:$AU$10</c:f>
              <c:numCache/>
            </c:numRef>
          </c:yVal>
          <c:smooth val="1"/>
        </c:ser>
        <c:ser>
          <c:idx val="29"/>
          <c:order val="29"/>
          <c:tx>
            <c:strRef>
              <c:f>'2 cyl 4-takt boxer'!$AT$11</c:f>
              <c:strCache>
                <c:ptCount val="1"/>
                <c:pt idx="0">
                  <c:v>cylwand inl 2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boxer'!$AT$15:$AT$16</c:f>
              <c:numCache/>
            </c:numRef>
          </c:xVal>
          <c:yVal>
            <c:numRef>
              <c:f>'2 cyl 4-takt boxer'!$AU$15:$AU$16</c:f>
              <c:numCache/>
            </c:numRef>
          </c:yVal>
          <c:smooth val="1"/>
        </c:ser>
        <c:ser>
          <c:idx val="30"/>
          <c:order val="30"/>
          <c:tx>
            <c:strRef>
              <c:f>'2 cyl 4-takt boxer'!$AT$17</c:f>
              <c:strCache>
                <c:ptCount val="1"/>
                <c:pt idx="0">
                  <c:v>cylwand uitl 2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boxer'!$AT$19:$AT$20</c:f>
              <c:numCache/>
            </c:numRef>
          </c:xVal>
          <c:yVal>
            <c:numRef>
              <c:f>'2 cyl 4-takt boxer'!$AU$19:$AU$20</c:f>
              <c:numCache/>
            </c:numRef>
          </c:yVal>
          <c:smooth val="1"/>
        </c:ser>
        <c:ser>
          <c:idx val="31"/>
          <c:order val="31"/>
          <c:tx>
            <c:strRef>
              <c:f>'2 cyl 4-takt boxer'!$AT$21</c:f>
              <c:strCache>
                <c:ptCount val="1"/>
                <c:pt idx="0">
                  <c:v>zuigpen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C0C0C0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'2 cyl 4-takt boxer'!$AT$23</c:f>
              <c:numCache>
                <c:ptCount val="1"/>
                <c:pt idx="0">
                  <c:v>-188.53917538059642</c:v>
                </c:pt>
              </c:numCache>
            </c:numRef>
          </c:xVal>
          <c:yVal>
            <c:numRef>
              <c:f>'2 cyl 4-takt boxer'!$AU$23</c:f>
              <c:numCache/>
            </c:numRef>
          </c:yVal>
          <c:smooth val="1"/>
        </c:ser>
        <c:ser>
          <c:idx val="32"/>
          <c:order val="32"/>
          <c:tx>
            <c:strRef>
              <c:f>'2 cyl 4-takt boxer'!$AT$24</c:f>
              <c:strCache>
                <c:ptCount val="1"/>
                <c:pt idx="0">
                  <c:v>kruktap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C0C0C0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'2 cyl 4-takt boxer'!$AT$26</c:f>
              <c:numCache>
                <c:ptCount val="1"/>
                <c:pt idx="0">
                  <c:v>-29.14368822387182</c:v>
                </c:pt>
              </c:numCache>
            </c:numRef>
          </c:xVal>
          <c:yVal>
            <c:numRef>
              <c:f>'2 cyl 4-takt boxer'!$AU$26</c:f>
              <c:numCache>
                <c:ptCount val="1"/>
                <c:pt idx="0">
                  <c:v>17.511294546941837</c:v>
                </c:pt>
              </c:numCache>
            </c:numRef>
          </c:yVal>
          <c:smooth val="1"/>
        </c:ser>
        <c:ser>
          <c:idx val="33"/>
          <c:order val="33"/>
          <c:tx>
            <c:strRef>
              <c:f>'2 cyl 4-takt boxer'!$AT$27</c:f>
              <c:strCache>
                <c:ptCount val="1"/>
                <c:pt idx="0">
                  <c:v>drijfstang 2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boxer'!$AT$29:$AT$30</c:f>
              <c:numCache>
                <c:ptCount val="2"/>
                <c:pt idx="0">
                  <c:v>-29.14368822387182</c:v>
                </c:pt>
                <c:pt idx="1">
                  <c:v>-188.53917538059642</c:v>
                </c:pt>
              </c:numCache>
            </c:numRef>
          </c:xVal>
          <c:yVal>
            <c:numRef>
              <c:f>'2 cyl 4-takt boxer'!$AU$29:$AU$30</c:f>
              <c:numCache>
                <c:ptCount val="2"/>
                <c:pt idx="0">
                  <c:v>17.511294546941837</c:v>
                </c:pt>
                <c:pt idx="1">
                  <c:v>0</c:v>
                </c:pt>
              </c:numCache>
            </c:numRef>
          </c:yVal>
          <c:smooth val="1"/>
        </c:ser>
        <c:ser>
          <c:idx val="34"/>
          <c:order val="34"/>
          <c:tx>
            <c:strRef>
              <c:f>'2 cyl 4-takt boxer'!$AW$1</c:f>
              <c:strCache>
                <c:ptCount val="1"/>
                <c:pt idx="0">
                  <c:v>cylkop inl 2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boxer'!$AW$15:$AW$19</c:f>
              <c:numCache/>
            </c:numRef>
          </c:xVal>
          <c:yVal>
            <c:numRef>
              <c:f>'2 cyl 4-takt boxer'!$AX$15:$AX$19</c:f>
              <c:numCache/>
            </c:numRef>
          </c:yVal>
          <c:smooth val="1"/>
        </c:ser>
        <c:ser>
          <c:idx val="35"/>
          <c:order val="35"/>
          <c:tx>
            <c:strRef>
              <c:f>'2 cyl 4-takt boxer'!$AW$20</c:f>
              <c:strCache>
                <c:ptCount val="1"/>
                <c:pt idx="0">
                  <c:v>cylkop uitl 2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boxer'!$AW$23:$AW$27</c:f>
              <c:numCache/>
            </c:numRef>
          </c:xVal>
          <c:yVal>
            <c:numRef>
              <c:f>'2 cyl 4-takt boxer'!$AX$23:$AX$27</c:f>
              <c:numCache/>
            </c:numRef>
          </c:yVal>
          <c:smooth val="1"/>
        </c:ser>
        <c:ser>
          <c:idx val="36"/>
          <c:order val="36"/>
          <c:tx>
            <c:strRef>
              <c:f>'2 cyl 4-takt boxer'!$AW$28</c:f>
              <c:strCache>
                <c:ptCount val="1"/>
                <c:pt idx="0">
                  <c:v>cylkop top 2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boxer'!$AW$30:$AW$31</c:f>
              <c:numCache/>
            </c:numRef>
          </c:xVal>
          <c:yVal>
            <c:numRef>
              <c:f>'2 cyl 4-takt boxer'!$AX$30:$AX$31</c:f>
              <c:numCache/>
            </c:numRef>
          </c:yVal>
          <c:smooth val="1"/>
        </c:ser>
        <c:ser>
          <c:idx val="37"/>
          <c:order val="37"/>
          <c:tx>
            <c:strRef>
              <c:f>'2 cyl 4-takt boxer'!$BG$1</c:f>
              <c:strCache>
                <c:ptCount val="1"/>
                <c:pt idx="0">
                  <c:v>bougmoer 2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boxer'!$BG$5:$BG$24</c:f>
              <c:numCache/>
            </c:numRef>
          </c:xVal>
          <c:yVal>
            <c:numRef>
              <c:f>'2 cyl 4-takt boxer'!$BH$5:$BH$24</c:f>
              <c:numCache/>
            </c:numRef>
          </c:yVal>
          <c:smooth val="1"/>
        </c:ser>
        <c:ser>
          <c:idx val="38"/>
          <c:order val="38"/>
          <c:tx>
            <c:strRef>
              <c:f>'2 cyl 4-takt boxer'!$BJ$1</c:f>
              <c:strCache>
                <c:ptCount val="1"/>
                <c:pt idx="0">
                  <c:v>bougisol a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'2 cyl 4-takt boxer'!$BJ$3</c:f>
              <c:numCache/>
            </c:numRef>
          </c:xVal>
          <c:yVal>
            <c:numRef>
              <c:f>'2 cyl 4-takt boxer'!$BK$3</c:f>
              <c:numCache/>
            </c:numRef>
          </c:yVal>
          <c:smooth val="1"/>
        </c:ser>
        <c:ser>
          <c:idx val="39"/>
          <c:order val="39"/>
          <c:tx>
            <c:strRef>
              <c:f>'2 cyl 4-takt boxer'!$BJ$4</c:f>
              <c:strCache>
                <c:ptCount val="1"/>
                <c:pt idx="0">
                  <c:v>bougisol b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'2 cyl 4-takt boxer'!$BJ$6</c:f>
              <c:numCache/>
            </c:numRef>
          </c:xVal>
          <c:yVal>
            <c:numRef>
              <c:f>'2 cyl 4-takt boxer'!$BK$6</c:f>
              <c:numCache/>
            </c:numRef>
          </c:yVal>
          <c:smooth val="1"/>
        </c:ser>
        <c:ser>
          <c:idx val="40"/>
          <c:order val="40"/>
          <c:tx>
            <c:strRef>
              <c:f>'2 cyl 4-takt boxer'!$BJ$7</c:f>
              <c:strCache>
                <c:ptCount val="1"/>
                <c:pt idx="0">
                  <c:v>bougisol c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'2 cyl 4-takt boxer'!$BJ$9</c:f>
              <c:numCache/>
            </c:numRef>
          </c:xVal>
          <c:yVal>
            <c:numRef>
              <c:f>'2 cyl 4-takt boxer'!$BK$9</c:f>
              <c:numCache/>
            </c:numRef>
          </c:yVal>
          <c:smooth val="1"/>
        </c:ser>
        <c:ser>
          <c:idx val="41"/>
          <c:order val="41"/>
          <c:tx>
            <c:strRef>
              <c:f>'2 cyl 4-takt boxer'!$BJ$10</c:f>
              <c:strCache>
                <c:ptCount val="1"/>
                <c:pt idx="0">
                  <c:v>bougtop a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'2 cyl 4-takt boxer'!$BJ$12</c:f>
              <c:numCache/>
            </c:numRef>
          </c:xVal>
          <c:yVal>
            <c:numRef>
              <c:f>'2 cyl 4-takt boxer'!$BK$12</c:f>
              <c:numCache/>
            </c:numRef>
          </c:yVal>
          <c:smooth val="1"/>
        </c:ser>
        <c:ser>
          <c:idx val="42"/>
          <c:order val="42"/>
          <c:tx>
            <c:strRef>
              <c:f>'2 cyl 4-takt boxer'!$BJ$13</c:f>
              <c:strCache>
                <c:ptCount val="1"/>
                <c:pt idx="0">
                  <c:v>bougtop b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'2 cyl 4-takt boxer'!$BJ$15</c:f>
              <c:numCache/>
            </c:numRef>
          </c:xVal>
          <c:yVal>
            <c:numRef>
              <c:f>'2 cyl 4-takt boxer'!$BK$15</c:f>
              <c:numCache/>
            </c:numRef>
          </c:yVal>
          <c:smooth val="1"/>
        </c:ser>
        <c:ser>
          <c:idx val="43"/>
          <c:order val="43"/>
          <c:tx>
            <c:strRef>
              <c:f>'2 cyl 4-takt boxer'!$BQ$1</c:f>
              <c:strCache>
                <c:ptCount val="1"/>
                <c:pt idx="0">
                  <c:v>bougvonk a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'2 cyl 4-takt boxer'!$BQ$5</c:f>
              <c:numCache>
                <c:ptCount val="1"/>
                <c:pt idx="0">
                  <c:v>#N/A</c:v>
                </c:pt>
              </c:numCache>
            </c:numRef>
          </c:xVal>
          <c:yVal>
            <c:numRef>
              <c:f>'2 cyl 4-takt boxer'!$BR$5</c:f>
              <c:numCache>
                <c:ptCount val="1"/>
                <c:pt idx="0">
                  <c:v>#N/A</c:v>
                </c:pt>
              </c:numCache>
            </c:numRef>
          </c:yVal>
          <c:smooth val="1"/>
        </c:ser>
        <c:ser>
          <c:idx val="44"/>
          <c:order val="44"/>
          <c:tx>
            <c:strRef>
              <c:f>'2 cyl 4-takt boxer'!$BQ$6</c:f>
              <c:strCache>
                <c:ptCount val="1"/>
                <c:pt idx="0">
                  <c:v>bougvonk b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6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'2 cyl 4-takt boxer'!$BQ$9</c:f>
              <c:numCache>
                <c:ptCount val="1"/>
                <c:pt idx="0">
                  <c:v>#N/A</c:v>
                </c:pt>
              </c:numCache>
            </c:numRef>
          </c:xVal>
          <c:yVal>
            <c:numRef>
              <c:f>'2 cyl 4-takt boxer'!$BR$9</c:f>
              <c:numCache>
                <c:ptCount val="1"/>
                <c:pt idx="0">
                  <c:v>#N/A</c:v>
                </c:pt>
              </c:numCache>
            </c:numRef>
          </c:yVal>
          <c:smooth val="1"/>
        </c:ser>
        <c:ser>
          <c:idx val="45"/>
          <c:order val="45"/>
          <c:tx>
            <c:strRef>
              <c:f>'2 cyl 4-takt boxer'!$BQ$10</c:f>
              <c:strCache>
                <c:ptCount val="1"/>
                <c:pt idx="0">
                  <c:v>bougvonk c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'2 cyl 4-takt boxer'!$BQ$13</c:f>
              <c:numCache>
                <c:ptCount val="1"/>
                <c:pt idx="0">
                  <c:v>#N/A</c:v>
                </c:pt>
              </c:numCache>
            </c:numRef>
          </c:xVal>
          <c:yVal>
            <c:numRef>
              <c:f>'2 cyl 4-takt boxer'!$BR$13</c:f>
              <c:numCache>
                <c:ptCount val="1"/>
                <c:pt idx="0">
                  <c:v>#N/A</c:v>
                </c:pt>
              </c:numCache>
            </c:numRef>
          </c:yVal>
          <c:smooth val="1"/>
        </c:ser>
        <c:ser>
          <c:idx val="46"/>
          <c:order val="46"/>
          <c:tx>
            <c:strRef>
              <c:f>'2 cyl 4-takt boxer'!$BN$1</c:f>
              <c:strCache>
                <c:ptCount val="1"/>
                <c:pt idx="0">
                  <c:v>bougdraad 2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boxer'!$BN$5:$BN$24</c:f>
              <c:numCache/>
            </c:numRef>
          </c:xVal>
          <c:yVal>
            <c:numRef>
              <c:f>'2 cyl 4-takt boxer'!$BO$5:$BO$24</c:f>
              <c:numCache/>
            </c:numRef>
          </c:yVal>
          <c:smooth val="1"/>
        </c:ser>
        <c:ser>
          <c:idx val="47"/>
          <c:order val="47"/>
          <c:tx>
            <c:strRef>
              <c:f>'2 cyl 4-takt boxer'!$AZ$1</c:f>
              <c:strCache>
                <c:ptCount val="1"/>
                <c:pt idx="0">
                  <c:v>klsch inl pas 2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boxer'!$AZ$5:$AZ$6</c:f>
              <c:numCach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xVal>
          <c:yVal>
            <c:numRef>
              <c:f>'2 cyl 4-takt boxer'!$BA$5:$BA$6</c:f>
              <c:numCach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yVal>
          <c:smooth val="1"/>
        </c:ser>
        <c:ser>
          <c:idx val="48"/>
          <c:order val="48"/>
          <c:tx>
            <c:strRef>
              <c:f>'2 cyl 4-takt boxer'!$AZ$7</c:f>
              <c:strCache>
                <c:ptCount val="1"/>
                <c:pt idx="0">
                  <c:v>klst inl pas 2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boxer'!$AZ$10:$AZ$11</c:f>
              <c:numCach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xVal>
          <c:yVal>
            <c:numRef>
              <c:f>'2 cyl 4-takt boxer'!$BA$10:$BA$11</c:f>
              <c:numCach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yVal>
          <c:smooth val="1"/>
        </c:ser>
        <c:ser>
          <c:idx val="49"/>
          <c:order val="49"/>
          <c:tx>
            <c:strRef>
              <c:f>'2 cyl 4-takt boxer'!$AZ$12</c:f>
              <c:strCache>
                <c:ptCount val="1"/>
                <c:pt idx="0">
                  <c:v>klsch inl act 2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boxer'!$AZ$14:$AZ$15</c:f>
              <c:numCache>
                <c:ptCount val="2"/>
                <c:pt idx="0">
                  <c:v>-217.11823060620608</c:v>
                </c:pt>
                <c:pt idx="1">
                  <c:v>-236.32376259614048</c:v>
                </c:pt>
              </c:numCache>
            </c:numRef>
          </c:xVal>
          <c:yVal>
            <c:numRef>
              <c:f>'2 cyl 4-takt boxer'!$BA$14:$BA$15</c:f>
              <c:numCache>
                <c:ptCount val="2"/>
                <c:pt idx="0">
                  <c:v>34.526927472716174</c:v>
                </c:pt>
                <c:pt idx="1">
                  <c:v>11.480289084794894</c:v>
                </c:pt>
              </c:numCache>
            </c:numRef>
          </c:yVal>
          <c:smooth val="1"/>
        </c:ser>
        <c:ser>
          <c:idx val="50"/>
          <c:order val="50"/>
          <c:tx>
            <c:strRef>
              <c:f>'2 cyl 4-takt boxer'!$AZ$16</c:f>
              <c:strCache>
                <c:ptCount val="1"/>
                <c:pt idx="0">
                  <c:v>klst inl act 2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boxer'!$AZ$18:$AZ$19</c:f>
              <c:numCache>
                <c:ptCount val="2"/>
                <c:pt idx="0">
                  <c:v>-226.72099660117328</c:v>
                </c:pt>
                <c:pt idx="1">
                  <c:v>-272.81427337701587</c:v>
                </c:pt>
              </c:numCache>
            </c:numRef>
          </c:xVal>
          <c:yVal>
            <c:numRef>
              <c:f>'2 cyl 4-takt boxer'!$BA$18:$BA$19</c:f>
              <c:numCache>
                <c:ptCount val="2"/>
                <c:pt idx="0">
                  <c:v>23.003608278755532</c:v>
                </c:pt>
                <c:pt idx="1">
                  <c:v>61.414672258624336</c:v>
                </c:pt>
              </c:numCache>
            </c:numRef>
          </c:yVal>
          <c:smooth val="1"/>
        </c:ser>
        <c:ser>
          <c:idx val="51"/>
          <c:order val="51"/>
          <c:tx>
            <c:strRef>
              <c:f>'2 cyl 4-takt boxer'!$BC$1</c:f>
              <c:strCache>
                <c:ptCount val="1"/>
                <c:pt idx="0">
                  <c:v>klsch uitl pas 2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boxer'!$BC$5:$BC$6</c:f>
              <c:numCach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xVal>
          <c:yVal>
            <c:numRef>
              <c:f>'2 cyl 4-takt boxer'!$BD$5:$BD$6</c:f>
              <c:numCach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yVal>
          <c:smooth val="1"/>
        </c:ser>
        <c:ser>
          <c:idx val="52"/>
          <c:order val="52"/>
          <c:tx>
            <c:strRef>
              <c:f>'2 cyl 4-takt boxer'!$BC$7</c:f>
              <c:strCache>
                <c:ptCount val="1"/>
                <c:pt idx="0">
                  <c:v>klst uitl pas 2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boxer'!$BC$10:$BC$11</c:f>
              <c:numCach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xVal>
          <c:yVal>
            <c:numRef>
              <c:f>'2 cyl 4-takt boxer'!$BD$10:$BD$11</c:f>
              <c:numCach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yVal>
          <c:smooth val="1"/>
        </c:ser>
        <c:ser>
          <c:idx val="53"/>
          <c:order val="53"/>
          <c:tx>
            <c:strRef>
              <c:f>'2 cyl 4-takt boxer'!$BC$12</c:f>
              <c:strCache>
                <c:ptCount val="1"/>
                <c:pt idx="0">
                  <c:v>klsch uitl act 2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boxer'!$BC$14:$BC$15</c:f>
              <c:numCache>
                <c:ptCount val="2"/>
                <c:pt idx="0">
                  <c:v>-223.98297716876215</c:v>
                </c:pt>
                <c:pt idx="1">
                  <c:v>-236.78666516205175</c:v>
                </c:pt>
              </c:numCache>
            </c:numRef>
          </c:xVal>
          <c:yVal>
            <c:numRef>
              <c:f>'2 cyl 4-takt boxer'!$BD$14:$BD$15</c:f>
              <c:numCache>
                <c:ptCount val="2"/>
                <c:pt idx="0">
                  <c:v>-33.73900821159066</c:v>
                </c:pt>
                <c:pt idx="1">
                  <c:v>-18.374582619643142</c:v>
                </c:pt>
              </c:numCache>
            </c:numRef>
          </c:yVal>
          <c:smooth val="1"/>
        </c:ser>
        <c:ser>
          <c:idx val="54"/>
          <c:order val="54"/>
          <c:tx>
            <c:strRef>
              <c:f>'2 cyl 4-takt boxer'!$BC$16</c:f>
              <c:strCache>
                <c:ptCount val="1"/>
                <c:pt idx="0">
                  <c:v>klst uitl act 2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boxer'!$BC$18:$BC$19</c:f>
              <c:numCache>
                <c:ptCount val="2"/>
                <c:pt idx="0">
                  <c:v>-230.38482116540695</c:v>
                </c:pt>
                <c:pt idx="1">
                  <c:v>-276.4780979412495</c:v>
                </c:pt>
              </c:numCache>
            </c:numRef>
          </c:xVal>
          <c:yVal>
            <c:numRef>
              <c:f>'2 cyl 4-takt boxer'!$BD$18:$BD$19</c:f>
              <c:numCache>
                <c:ptCount val="2"/>
                <c:pt idx="0">
                  <c:v>-26.0567954156169</c:v>
                </c:pt>
                <c:pt idx="1">
                  <c:v>-64.4678593954857</c:v>
                </c:pt>
              </c:numCache>
            </c:numRef>
          </c:yVal>
          <c:smooth val="1"/>
        </c:ser>
        <c:ser>
          <c:idx val="55"/>
          <c:order val="55"/>
          <c:tx>
            <c:strRef>
              <c:f>'2 cyl 4-takt boxer'!$BV$1</c:f>
              <c:strCache>
                <c:ptCount val="1"/>
                <c:pt idx="0">
                  <c:v>poort inl 1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boxer'!$BV$7:$BV$28</c:f>
              <c:numCache/>
            </c:numRef>
          </c:xVal>
          <c:yVal>
            <c:numRef>
              <c:f>'2 cyl 4-takt boxer'!$BW$7:$BW$28</c:f>
              <c:numCache/>
            </c:numRef>
          </c:yVal>
          <c:smooth val="1"/>
        </c:ser>
        <c:ser>
          <c:idx val="56"/>
          <c:order val="56"/>
          <c:tx>
            <c:strRef>
              <c:f>'2 cyl 4-takt boxer'!$CA$1</c:f>
              <c:strCache>
                <c:ptCount val="1"/>
                <c:pt idx="0">
                  <c:v>poort uitl 1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boxer'!$CA$7:$CA$28</c:f>
              <c:numCache/>
            </c:numRef>
          </c:xVal>
          <c:yVal>
            <c:numRef>
              <c:f>'2 cyl 4-takt boxer'!$CB$7:$CB$28</c:f>
              <c:numCache/>
            </c:numRef>
          </c:yVal>
          <c:smooth val="1"/>
        </c:ser>
        <c:ser>
          <c:idx val="57"/>
          <c:order val="57"/>
          <c:tx>
            <c:strRef>
              <c:f>'2 cyl 4-takt boxer'!$CD$1</c:f>
              <c:strCache>
                <c:ptCount val="1"/>
                <c:pt idx="0">
                  <c:v>poort inl 2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boxer'!$CD$7:$CD$28</c:f>
              <c:numCache/>
            </c:numRef>
          </c:xVal>
          <c:yVal>
            <c:numRef>
              <c:f>'2 cyl 4-takt boxer'!$CE$7:$CE$28</c:f>
              <c:numCache/>
            </c:numRef>
          </c:yVal>
          <c:smooth val="1"/>
        </c:ser>
        <c:ser>
          <c:idx val="58"/>
          <c:order val="58"/>
          <c:tx>
            <c:strRef>
              <c:f>'2 cyl 4-takt boxer'!$CG$1</c:f>
              <c:strCache>
                <c:ptCount val="1"/>
                <c:pt idx="0">
                  <c:v>poort uitl 2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boxer'!$CG$7:$CG$28</c:f>
              <c:numCache/>
            </c:numRef>
          </c:xVal>
          <c:yVal>
            <c:numRef>
              <c:f>'2 cyl 4-takt boxer'!$CH$7:$CH$28</c:f>
              <c:numCache/>
            </c:numRef>
          </c:yVal>
          <c:smooth val="1"/>
        </c:ser>
        <c:ser>
          <c:idx val="59"/>
          <c:order val="59"/>
          <c:tx>
            <c:strRef>
              <c:f>'2 cyl 4-takt boxer'!$CL$1</c:f>
              <c:strCache>
                <c:ptCount val="1"/>
                <c:pt idx="0">
                  <c:v>motorblok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boxer'!$CL$7:$CL$49</c:f>
              <c:numCache/>
            </c:numRef>
          </c:xVal>
          <c:yVal>
            <c:numRef>
              <c:f>'2 cyl 4-takt boxer'!$CM$7:$CM$49</c:f>
              <c:numCache/>
            </c:numRef>
          </c:yVal>
          <c:smooth val="1"/>
        </c:ser>
        <c:ser>
          <c:idx val="60"/>
          <c:order val="60"/>
          <c:tx>
            <c:strRef>
              <c:f>'2 cyl 4-takt boxer'!$CO$1</c:f>
              <c:strCache>
                <c:ptCount val="1"/>
                <c:pt idx="0">
                  <c:v>pijp inl 1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boxer'!$CO$8:$CO$12</c:f>
              <c:numCache/>
            </c:numRef>
          </c:xVal>
          <c:yVal>
            <c:numRef>
              <c:f>'2 cyl 4-takt boxer'!$CP$8:$CP$12</c:f>
              <c:numCache/>
            </c:numRef>
          </c:yVal>
          <c:smooth val="1"/>
        </c:ser>
        <c:ser>
          <c:idx val="61"/>
          <c:order val="61"/>
          <c:tx>
            <c:strRef>
              <c:f>'2 cyl 4-takt boxer'!$CO$13</c:f>
              <c:strCache>
                <c:ptCount val="1"/>
                <c:pt idx="0">
                  <c:v>pijp uitl 1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boxer'!$CO$20:$CO$24</c:f>
              <c:numCache/>
            </c:numRef>
          </c:xVal>
          <c:yVal>
            <c:numRef>
              <c:f>'2 cyl 4-takt boxer'!$CP$20:$CP$24</c:f>
              <c:numCache/>
            </c:numRef>
          </c:yVal>
          <c:smooth val="1"/>
        </c:ser>
        <c:ser>
          <c:idx val="62"/>
          <c:order val="62"/>
          <c:tx>
            <c:strRef>
              <c:f>'2 cyl 4-takt boxer'!$CR$1</c:f>
              <c:strCache>
                <c:ptCount val="1"/>
                <c:pt idx="0">
                  <c:v>pijp inl 2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boxer'!$CR$8:$CR$12</c:f>
              <c:numCache/>
            </c:numRef>
          </c:xVal>
          <c:yVal>
            <c:numRef>
              <c:f>'2 cyl 4-takt boxer'!$CS$8:$CS$12</c:f>
              <c:numCache/>
            </c:numRef>
          </c:yVal>
          <c:smooth val="1"/>
        </c:ser>
        <c:ser>
          <c:idx val="63"/>
          <c:order val="63"/>
          <c:tx>
            <c:strRef>
              <c:f>'2 cyl 4-takt boxer'!$CR$13</c:f>
              <c:strCache>
                <c:ptCount val="1"/>
                <c:pt idx="0">
                  <c:v>pijp uitl 2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boxer'!$CR$20:$CR$24</c:f>
              <c:numCache/>
            </c:numRef>
          </c:xVal>
          <c:yVal>
            <c:numRef>
              <c:f>'2 cyl 4-takt boxer'!$CS$20:$CS$24</c:f>
              <c:numCache/>
            </c:numRef>
          </c:yVal>
          <c:smooth val="1"/>
        </c:ser>
        <c:ser>
          <c:idx val="64"/>
          <c:order val="64"/>
          <c:tx>
            <c:strRef>
              <c:f>'2 cyl 4-takt boxer'!$CV$1</c:f>
              <c:strCache>
                <c:ptCount val="1"/>
                <c:pt idx="0">
                  <c:v>bocht inl 1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boxer'!$CV$7:$CV$27</c:f>
              <c:numCache/>
            </c:numRef>
          </c:xVal>
          <c:yVal>
            <c:numRef>
              <c:f>'2 cyl 4-takt boxer'!$CW$7:$CW$27</c:f>
              <c:numCache/>
            </c:numRef>
          </c:yVal>
          <c:smooth val="1"/>
        </c:ser>
        <c:ser>
          <c:idx val="65"/>
          <c:order val="65"/>
          <c:tx>
            <c:strRef>
              <c:f>'2 cyl 4-takt boxer'!$CZ$1</c:f>
              <c:strCache>
                <c:ptCount val="1"/>
                <c:pt idx="0">
                  <c:v>bocht uitl 1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boxer'!$CZ$7:$CZ$27</c:f>
              <c:numCache/>
            </c:numRef>
          </c:xVal>
          <c:yVal>
            <c:numRef>
              <c:f>'2 cyl 4-takt boxer'!$DA$7:$DA$27</c:f>
              <c:numCache/>
            </c:numRef>
          </c:yVal>
          <c:smooth val="1"/>
        </c:ser>
        <c:ser>
          <c:idx val="66"/>
          <c:order val="66"/>
          <c:tx>
            <c:strRef>
              <c:f>'2 cyl 4-takt boxer'!$DC$1</c:f>
              <c:strCache>
                <c:ptCount val="1"/>
                <c:pt idx="0">
                  <c:v>bocht inl 2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boxer'!$DC$7:$DC$27</c:f>
              <c:numCache/>
            </c:numRef>
          </c:xVal>
          <c:yVal>
            <c:numRef>
              <c:f>'2 cyl 4-takt boxer'!$DD$7:$DD$27</c:f>
              <c:numCache/>
            </c:numRef>
          </c:yVal>
          <c:smooth val="1"/>
        </c:ser>
        <c:ser>
          <c:idx val="67"/>
          <c:order val="67"/>
          <c:tx>
            <c:strRef>
              <c:f>'2 cyl 4-takt boxer'!$DF$1</c:f>
              <c:strCache>
                <c:ptCount val="1"/>
                <c:pt idx="0">
                  <c:v>bocht uitl 2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boxer'!$DF$7:$DF$27</c:f>
              <c:numCache/>
            </c:numRef>
          </c:xVal>
          <c:yVal>
            <c:numRef>
              <c:f>'2 cyl 4-takt boxer'!$DG$7:$DG$27</c:f>
              <c:numCache/>
            </c:numRef>
          </c:yVal>
          <c:smooth val="1"/>
        </c:ser>
        <c:ser>
          <c:idx val="68"/>
          <c:order val="68"/>
          <c:tx>
            <c:strRef>
              <c:f>'2 cyl 4-takt boxer'!$DI$1</c:f>
              <c:strCache>
                <c:ptCount val="1"/>
                <c:pt idx="0">
                  <c:v>inl onder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boxer'!$DI$3:$DI$7</c:f>
              <c:numCache/>
            </c:numRef>
          </c:xVal>
          <c:yVal>
            <c:numRef>
              <c:f>'2 cyl 4-takt boxer'!$DJ$3:$DJ$7</c:f>
              <c:numCache/>
            </c:numRef>
          </c:yVal>
          <c:smooth val="1"/>
        </c:ser>
        <c:ser>
          <c:idx val="75"/>
          <c:order val="69"/>
          <c:tx>
            <c:strRef>
              <c:f>'2 cyl 4-takt boxer'!$DM$15</c:f>
              <c:strCache>
                <c:ptCount val="1"/>
                <c:pt idx="0">
                  <c:v>filter 1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boxer'!$DM$17:$DM$27</c:f>
              <c:numCache/>
            </c:numRef>
          </c:xVal>
          <c:yVal>
            <c:numRef>
              <c:f>'2 cyl 4-takt boxer'!$DN$17:$DN$27</c:f>
              <c:numCache/>
            </c:numRef>
          </c:yVal>
          <c:smooth val="1"/>
        </c:ser>
        <c:ser>
          <c:idx val="76"/>
          <c:order val="70"/>
          <c:tx>
            <c:strRef>
              <c:f>'2 cyl 4-takt boxer'!$DQ$15</c:f>
              <c:strCache>
                <c:ptCount val="1"/>
                <c:pt idx="0">
                  <c:v>filter 2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boxer'!$DQ$17:$DQ$27</c:f>
              <c:numCache/>
            </c:numRef>
          </c:xVal>
          <c:yVal>
            <c:numRef>
              <c:f>'2 cyl 4-takt boxer'!$DR$17:$DR$27</c:f>
              <c:numCache/>
            </c:numRef>
          </c:yVal>
          <c:smooth val="1"/>
        </c:ser>
        <c:ser>
          <c:idx val="69"/>
          <c:order val="71"/>
          <c:tx>
            <c:strRef>
              <c:f>'2 cyl 4-takt boxer'!$DI$8</c:f>
              <c:strCache>
                <c:ptCount val="1"/>
                <c:pt idx="0">
                  <c:v>inl boven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boxer'!$DI$10:$DI$14</c:f>
              <c:numCache/>
            </c:numRef>
          </c:xVal>
          <c:yVal>
            <c:numRef>
              <c:f>'2 cyl 4-takt boxer'!$DJ$10:$DJ$14</c:f>
              <c:numCache/>
            </c:numRef>
          </c:yVal>
          <c:smooth val="1"/>
        </c:ser>
        <c:ser>
          <c:idx val="70"/>
          <c:order val="72"/>
          <c:tx>
            <c:strRef>
              <c:f>'2 cyl 4-takt boxer'!$DI$15</c:f>
              <c:strCache>
                <c:ptCount val="1"/>
                <c:pt idx="0">
                  <c:v>airbox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boxer'!$DI$17:$DI$28</c:f>
              <c:numCache/>
            </c:numRef>
          </c:xVal>
          <c:yVal>
            <c:numRef>
              <c:f>'2 cyl 4-takt boxer'!$DJ$17:$DJ$28</c:f>
              <c:numCache/>
            </c:numRef>
          </c:yVal>
          <c:smooth val="1"/>
        </c:ser>
        <c:ser>
          <c:idx val="71"/>
          <c:order val="73"/>
          <c:tx>
            <c:strRef>
              <c:f>'2 cyl 4-takt boxer'!$DM$1</c:f>
              <c:strCache>
                <c:ptCount val="1"/>
                <c:pt idx="0">
                  <c:v>demper 1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boxer'!$DM$3:$DM$5</c:f>
              <c:numCache/>
            </c:numRef>
          </c:xVal>
          <c:yVal>
            <c:numRef>
              <c:f>'2 cyl 4-takt boxer'!$DN$3:$DN$5</c:f>
              <c:numCache/>
            </c:numRef>
          </c:yVal>
          <c:smooth val="1"/>
        </c:ser>
        <c:ser>
          <c:idx val="72"/>
          <c:order val="74"/>
          <c:tx>
            <c:strRef>
              <c:f>'2 cyl 4-takt boxer'!$DM$6</c:f>
              <c:strCache>
                <c:ptCount val="1"/>
                <c:pt idx="0">
                  <c:v>uitlaat 1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boxer'!$DM$8:$DM$14</c:f>
              <c:numCache/>
            </c:numRef>
          </c:xVal>
          <c:yVal>
            <c:numRef>
              <c:f>'2 cyl 4-takt boxer'!$DN$8:$DN$14</c:f>
              <c:numCache/>
            </c:numRef>
          </c:yVal>
          <c:smooth val="1"/>
        </c:ser>
        <c:ser>
          <c:idx val="73"/>
          <c:order val="75"/>
          <c:tx>
            <c:strRef>
              <c:f>'2 cyl 4-takt boxer'!$DQ$1</c:f>
              <c:strCache>
                <c:ptCount val="1"/>
                <c:pt idx="0">
                  <c:v>demper 2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boxer'!$DQ$3:$DQ$5</c:f>
              <c:numCache/>
            </c:numRef>
          </c:xVal>
          <c:yVal>
            <c:numRef>
              <c:f>'2 cyl 4-takt boxer'!$DR$3:$DR$5</c:f>
              <c:numCache/>
            </c:numRef>
          </c:yVal>
          <c:smooth val="1"/>
        </c:ser>
        <c:ser>
          <c:idx val="74"/>
          <c:order val="76"/>
          <c:tx>
            <c:strRef>
              <c:f>'2 cyl 4-takt boxer'!$DQ$6</c:f>
              <c:strCache>
                <c:ptCount val="1"/>
                <c:pt idx="0">
                  <c:v>uitlaat 2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boxer'!$DQ$8:$DQ$14</c:f>
              <c:numCache/>
            </c:numRef>
          </c:xVal>
          <c:yVal>
            <c:numRef>
              <c:f>'2 cyl 4-takt boxer'!$DR$8:$DR$14</c:f>
              <c:numCache/>
            </c:numRef>
          </c:yVal>
          <c:smooth val="1"/>
        </c:ser>
        <c:ser>
          <c:idx val="77"/>
          <c:order val="77"/>
          <c:tx>
            <c:strRef>
              <c:f>'2 cyl 4-takt boxer'!$DT$1:$DU$1</c:f>
              <c:strCache>
                <c:ptCount val="1"/>
                <c:pt idx="0">
                  <c:v>gasas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'2 cyl 4-takt boxer'!$DT$9</c:f>
              <c:numCache/>
            </c:numRef>
          </c:xVal>
          <c:yVal>
            <c:numRef>
              <c:f>'2 cyl 4-takt boxer'!$DU$9</c:f>
              <c:numCache/>
            </c:numRef>
          </c:yVal>
          <c:smooth val="1"/>
        </c:ser>
        <c:ser>
          <c:idx val="78"/>
          <c:order val="78"/>
          <c:tx>
            <c:strRef>
              <c:f>'2 cyl 4-takt boxer'!$DT$11:$DU$11</c:f>
              <c:strCache>
                <c:ptCount val="1"/>
                <c:pt idx="0">
                  <c:v>gasklep 1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boxer'!$DT$15:$DT$16</c:f>
              <c:numCache/>
            </c:numRef>
          </c:xVal>
          <c:yVal>
            <c:numRef>
              <c:f>'2 cyl 4-takt boxer'!$DU$15:$DU$16</c:f>
              <c:numCache/>
            </c:numRef>
          </c:yVal>
          <c:smooth val="1"/>
        </c:ser>
        <c:ser>
          <c:idx val="79"/>
          <c:order val="79"/>
          <c:tx>
            <c:strRef>
              <c:f>'2 cyl 4-takt boxer'!$DW$1:$DX$1</c:f>
              <c:strCache>
                <c:ptCount val="1"/>
                <c:pt idx="0">
                  <c:v>gasas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'2 cyl 4-takt boxer'!$DW$9</c:f>
              <c:numCache/>
            </c:numRef>
          </c:xVal>
          <c:yVal>
            <c:numRef>
              <c:f>'2 cyl 4-takt boxer'!$DX$9</c:f>
              <c:numCache/>
            </c:numRef>
          </c:yVal>
          <c:smooth val="1"/>
        </c:ser>
        <c:ser>
          <c:idx val="80"/>
          <c:order val="80"/>
          <c:tx>
            <c:strRef>
              <c:f>'2 cyl 4-takt boxer'!$DW$11:$DX$11</c:f>
              <c:strCache>
                <c:ptCount val="1"/>
                <c:pt idx="0">
                  <c:v>gasklep 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boxer'!$DW$15:$DW$16</c:f>
              <c:numCache/>
            </c:numRef>
          </c:xVal>
          <c:yVal>
            <c:numRef>
              <c:f>'2 cyl 4-takt boxer'!$DX$15:$DX$16</c:f>
              <c:numCache/>
            </c:numRef>
          </c:yVal>
          <c:smooth val="1"/>
        </c:ser>
        <c:axId val="29333795"/>
        <c:axId val="62677564"/>
      </c:scatterChart>
      <c:valAx>
        <c:axId val="29333795"/>
        <c:scaling>
          <c:orientation val="minMax"/>
          <c:max val="320"/>
          <c:min val="-3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cylinder 2</a:t>
                </a:r>
              </a:p>
            </c:rich>
          </c:tx>
          <c:layout>
            <c:manualLayout>
              <c:xMode val="factor"/>
              <c:yMode val="factor"/>
              <c:x val="0.08575"/>
              <c:y val="-0.06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2677564"/>
        <c:crossesAt val="-180"/>
        <c:crossBetween val="midCat"/>
        <c:dispUnits/>
        <c:majorUnit val="20"/>
        <c:minorUnit val="10"/>
      </c:valAx>
      <c:valAx>
        <c:axId val="62677564"/>
        <c:scaling>
          <c:orientation val="minMax"/>
          <c:max val="200"/>
          <c:min val="-18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9333795"/>
        <c:crossesAt val="-320"/>
        <c:crossBetween val="midCat"/>
        <c:dispUnits/>
        <c:majorUnit val="20"/>
        <c:minorUnit val="10"/>
      </c:valAx>
      <c:spPr>
        <a:solidFill>
          <a:srgbClr val="C0C0C0"/>
        </a:solidFill>
        <a:ln w="3175">
          <a:solidFill>
            <a:srgbClr val="969696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</xdr:col>
      <xdr:colOff>3933825</xdr:colOff>
      <xdr:row>31</xdr:row>
      <xdr:rowOff>85725</xdr:rowOff>
    </xdr:to>
    <xdr:graphicFrame>
      <xdr:nvGraphicFramePr>
        <xdr:cNvPr id="1" name="Chart 2"/>
        <xdr:cNvGraphicFramePr/>
      </xdr:nvGraphicFramePr>
      <xdr:xfrm>
        <a:off x="9525" y="9525"/>
        <a:ext cx="795337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28575</xdr:colOff>
      <xdr:row>29</xdr:row>
      <xdr:rowOff>9525</xdr:rowOff>
    </xdr:from>
    <xdr:to>
      <xdr:col>3</xdr:col>
      <xdr:colOff>428625</xdr:colOff>
      <xdr:row>29</xdr:row>
      <xdr:rowOff>152400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29575" y="4933950"/>
          <a:ext cx="11525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DX723"/>
  <sheetViews>
    <sheetView tabSelected="1" zoomScale="180" zoomScaleNormal="180" workbookViewId="0" topLeftCell="A1">
      <selection activeCell="C2" sqref="C2:D3"/>
    </sheetView>
  </sheetViews>
  <sheetFormatPr defaultColWidth="9.140625" defaultRowHeight="12.75"/>
  <cols>
    <col min="1" max="1" width="60.421875" style="0" customWidth="1"/>
    <col min="2" max="2" width="59.57421875" style="11" customWidth="1"/>
    <col min="3" max="3" width="11.28125" style="49" bestFit="1" customWidth="1"/>
    <col min="4" max="4" width="8.00390625" style="11" bestFit="1" customWidth="1"/>
    <col min="5" max="5" width="9.140625" style="11" customWidth="1"/>
    <col min="6" max="6" width="9.8515625" style="0" customWidth="1"/>
    <col min="7" max="7" width="5.421875" style="0" customWidth="1"/>
    <col min="8" max="9" width="7.57421875" style="7" customWidth="1"/>
    <col min="10" max="10" width="8.28125" style="0" customWidth="1"/>
    <col min="11" max="15" width="7.57421875" style="7" customWidth="1"/>
    <col min="16" max="16" width="1.7109375" style="27" customWidth="1"/>
    <col min="17" max="17" width="4.00390625" style="0" customWidth="1"/>
    <col min="18" max="18" width="12.421875" style="6" customWidth="1"/>
    <col min="19" max="19" width="6.57421875" style="6" customWidth="1"/>
    <col min="20" max="20" width="2.140625" style="0" customWidth="1"/>
    <col min="21" max="21" width="13.00390625" style="6" customWidth="1"/>
    <col min="22" max="22" width="7.140625" style="6" customWidth="1"/>
    <col min="23" max="23" width="2.28125" style="0" customWidth="1"/>
    <col min="24" max="24" width="9.8515625" style="6" customWidth="1"/>
    <col min="25" max="25" width="6.57421875" style="6" customWidth="1"/>
    <col min="26" max="26" width="2.57421875" style="6" customWidth="1"/>
    <col min="27" max="27" width="9.7109375" style="6" customWidth="1"/>
    <col min="28" max="28" width="6.57421875" style="6" customWidth="1"/>
    <col min="29" max="29" width="2.140625" style="26" customWidth="1"/>
    <col min="30" max="30" width="3.00390625" style="0" customWidth="1"/>
    <col min="31" max="31" width="8.00390625" style="0" customWidth="1"/>
    <col min="32" max="32" width="6.57421875" style="0" customWidth="1"/>
    <col min="33" max="33" width="2.28125" style="0" customWidth="1"/>
    <col min="34" max="34" width="6.57421875" style="0" customWidth="1"/>
    <col min="35" max="35" width="9.421875" style="0" customWidth="1"/>
    <col min="36" max="36" width="1.8515625" style="0" customWidth="1"/>
    <col min="37" max="37" width="3.00390625" style="0" customWidth="1"/>
    <col min="38" max="38" width="8.00390625" style="0" customWidth="1"/>
    <col min="39" max="39" width="6.57421875" style="0" customWidth="1"/>
    <col min="40" max="40" width="2.140625" style="0" customWidth="1"/>
    <col min="41" max="41" width="10.8515625" style="0" customWidth="1"/>
    <col min="42" max="42" width="6.57421875" style="0" customWidth="1"/>
    <col min="43" max="43" width="2.140625" style="26" customWidth="1"/>
    <col min="44" max="44" width="9.8515625" style="0" customWidth="1"/>
    <col min="45" max="45" width="1.7109375" style="0" customWidth="1"/>
    <col min="46" max="46" width="12.421875" style="0" customWidth="1"/>
    <col min="47" max="47" width="7.140625" style="0" customWidth="1"/>
    <col min="48" max="48" width="2.28125" style="0" customWidth="1"/>
    <col min="49" max="49" width="13.00390625" style="0" customWidth="1"/>
    <col min="50" max="50" width="7.140625" style="0" customWidth="1"/>
    <col min="51" max="51" width="1.7109375" style="0" customWidth="1"/>
    <col min="52" max="52" width="7.8515625" style="0" customWidth="1"/>
    <col min="53" max="53" width="10.7109375" style="0" customWidth="1"/>
    <col min="54" max="54" width="1.28515625" style="0" customWidth="1"/>
    <col min="55" max="55" width="7.8515625" style="0" customWidth="1"/>
    <col min="56" max="56" width="6.140625" style="0" customWidth="1"/>
    <col min="57" max="57" width="1.7109375" style="0" customWidth="1"/>
    <col min="58" max="58" width="3.00390625" style="0" customWidth="1"/>
    <col min="59" max="59" width="8.00390625" style="0" customWidth="1"/>
    <col min="60" max="60" width="5.57421875" style="0" customWidth="1"/>
    <col min="61" max="61" width="1.7109375" style="0" customWidth="1"/>
    <col min="62" max="62" width="7.140625" style="0" customWidth="1"/>
    <col min="63" max="63" width="4.57421875" style="0" customWidth="1"/>
    <col min="64" max="64" width="1.57421875" style="0" customWidth="1"/>
    <col min="65" max="65" width="3.00390625" style="0" customWidth="1"/>
    <col min="66" max="66" width="8.00390625" style="0" customWidth="1"/>
    <col min="67" max="67" width="5.57421875" style="0" customWidth="1"/>
    <col min="68" max="68" width="1.8515625" style="0" customWidth="1"/>
    <col min="69" max="69" width="10.8515625" style="0" customWidth="1"/>
    <col min="70" max="70" width="6.57421875" style="0" customWidth="1"/>
    <col min="71" max="71" width="2.421875" style="0" customWidth="1"/>
    <col min="72" max="72" width="2.421875" style="0" customWidth="1" collapsed="1"/>
    <col min="73" max="73" width="5.421875" style="6" customWidth="1"/>
    <col min="74" max="74" width="6.57421875" style="0" customWidth="1"/>
    <col min="75" max="75" width="5.57421875" style="0" customWidth="1"/>
    <col min="76" max="77" width="2.8515625" style="0" customWidth="1"/>
    <col min="78" max="79" width="6.57421875" style="0" customWidth="1"/>
    <col min="80" max="80" width="6.140625" style="0" customWidth="1"/>
    <col min="81" max="81" width="3.00390625" style="0" customWidth="1"/>
    <col min="82" max="82" width="7.140625" style="0" customWidth="1"/>
    <col min="83" max="83" width="5.57421875" style="0" customWidth="1"/>
    <col min="84" max="84" width="3.57421875" style="0" customWidth="1"/>
    <col min="85" max="85" width="7.140625" style="0" customWidth="1"/>
    <col min="86" max="86" width="6.140625" style="0" customWidth="1"/>
    <col min="87" max="87" width="2.57421875" style="0" customWidth="1"/>
    <col min="88" max="88" width="2.00390625" style="0" customWidth="1" collapsed="1"/>
    <col min="89" max="89" width="5.57421875" style="0" customWidth="1"/>
    <col min="90" max="90" width="6.57421875" style="0" customWidth="1"/>
    <col min="91" max="91" width="7.140625" style="0" bestFit="1" customWidth="1"/>
    <col min="92" max="92" width="3.421875" style="0" customWidth="1"/>
    <col min="93" max="94" width="6.57421875" style="0" customWidth="1"/>
    <col min="95" max="95" width="2.140625" style="0" customWidth="1"/>
    <col min="96" max="96" width="7.140625" style="0" customWidth="1"/>
    <col min="97" max="97" width="6.140625" style="0" customWidth="1"/>
    <col min="98" max="99" width="3.00390625" style="0" customWidth="1"/>
    <col min="101" max="101" width="6.57421875" style="0" customWidth="1"/>
    <col min="102" max="102" width="1.8515625" style="0" customWidth="1"/>
    <col min="103" max="103" width="3.00390625" style="0" customWidth="1"/>
    <col min="105" max="105" width="7.140625" style="0" customWidth="1"/>
    <col min="106" max="106" width="2.28125" style="0" customWidth="1" collapsed="1"/>
    <col min="107" max="107" width="7.140625" style="0" customWidth="1"/>
    <col min="108" max="108" width="6.57421875" style="0" customWidth="1"/>
    <col min="109" max="109" width="1.8515625" style="0" customWidth="1"/>
    <col min="110" max="111" width="7.140625" style="0" customWidth="1"/>
    <col min="112" max="112" width="2.8515625" style="0" customWidth="1"/>
    <col min="113" max="113" width="7.140625" style="0" customWidth="1"/>
    <col min="114" max="114" width="6.57421875" style="0" customWidth="1"/>
    <col min="115" max="115" width="2.28125" style="0" customWidth="1"/>
    <col min="116" max="116" width="3.00390625" style="0" customWidth="1"/>
    <col min="117" max="118" width="7.140625" style="0" customWidth="1"/>
    <col min="119" max="119" width="3.140625" style="0" customWidth="1"/>
    <col min="120" max="120" width="3.00390625" style="0" customWidth="1"/>
    <col min="121" max="122" width="7.140625" style="0" customWidth="1"/>
    <col min="123" max="123" width="3.28125" style="0" customWidth="1"/>
    <col min="126" max="126" width="2.28125" style="0" customWidth="1"/>
  </cols>
  <sheetData>
    <row r="1" spans="2:128" s="1" customFormat="1" ht="15" thickBot="1">
      <c r="B1" s="48"/>
      <c r="C1" s="72" t="s">
        <v>149</v>
      </c>
      <c r="D1" s="73"/>
      <c r="E1" s="48"/>
      <c r="F1" s="2" t="s">
        <v>0</v>
      </c>
      <c r="G1" s="2" t="s">
        <v>2</v>
      </c>
      <c r="H1" s="2"/>
      <c r="I1" s="2"/>
      <c r="J1" s="2"/>
      <c r="K1" s="2"/>
      <c r="L1" s="2" t="s">
        <v>24</v>
      </c>
      <c r="M1" s="2" t="s">
        <v>24</v>
      </c>
      <c r="N1" s="2" t="s">
        <v>24</v>
      </c>
      <c r="O1" s="2" t="s">
        <v>24</v>
      </c>
      <c r="P1" s="66"/>
      <c r="Q1" s="48"/>
      <c r="R1" s="80" t="s">
        <v>37</v>
      </c>
      <c r="S1" s="80"/>
      <c r="T1" s="48"/>
      <c r="U1" s="79" t="s">
        <v>45</v>
      </c>
      <c r="V1" s="79"/>
      <c r="W1" s="48"/>
      <c r="X1" s="80" t="s">
        <v>48</v>
      </c>
      <c r="Y1" s="80"/>
      <c r="Z1" s="67"/>
      <c r="AA1" s="80" t="s">
        <v>50</v>
      </c>
      <c r="AB1" s="80"/>
      <c r="AC1" s="48"/>
      <c r="AD1" s="48"/>
      <c r="AE1" s="71" t="s">
        <v>54</v>
      </c>
      <c r="AF1" s="71"/>
      <c r="AG1" s="48"/>
      <c r="AH1" s="71" t="s">
        <v>55</v>
      </c>
      <c r="AI1" s="71"/>
      <c r="AJ1" s="48"/>
      <c r="AK1" s="48"/>
      <c r="AL1" s="71" t="s">
        <v>60</v>
      </c>
      <c r="AM1" s="71"/>
      <c r="AN1" s="48"/>
      <c r="AO1" s="71" t="s">
        <v>61</v>
      </c>
      <c r="AP1" s="71"/>
      <c r="AQ1" s="48"/>
      <c r="AR1" s="2" t="s">
        <v>0</v>
      </c>
      <c r="AS1" s="48"/>
      <c r="AT1" s="80" t="s">
        <v>67</v>
      </c>
      <c r="AU1" s="80"/>
      <c r="AV1" s="48"/>
      <c r="AW1" s="79" t="s">
        <v>71</v>
      </c>
      <c r="AX1" s="79"/>
      <c r="AY1" s="48"/>
      <c r="AZ1" s="80" t="s">
        <v>76</v>
      </c>
      <c r="BA1" s="80"/>
      <c r="BB1" s="48"/>
      <c r="BC1" s="80" t="s">
        <v>77</v>
      </c>
      <c r="BD1" s="80"/>
      <c r="BE1" s="48"/>
      <c r="BF1" s="48"/>
      <c r="BG1" s="71" t="s">
        <v>84</v>
      </c>
      <c r="BH1" s="71"/>
      <c r="BI1" s="48"/>
      <c r="BJ1" s="71" t="s">
        <v>85</v>
      </c>
      <c r="BK1" s="71"/>
      <c r="BL1" s="48"/>
      <c r="BM1" s="48"/>
      <c r="BN1" s="71" t="s">
        <v>90</v>
      </c>
      <c r="BO1" s="71"/>
      <c r="BP1" s="48"/>
      <c r="BQ1" s="71" t="s">
        <v>91</v>
      </c>
      <c r="BR1" s="71"/>
      <c r="BS1" s="48"/>
      <c r="BT1" s="48"/>
      <c r="BU1" s="67"/>
      <c r="BV1" s="71" t="s">
        <v>98</v>
      </c>
      <c r="BW1" s="71"/>
      <c r="BX1" s="48"/>
      <c r="BY1" s="48"/>
      <c r="BZ1" s="67"/>
      <c r="CA1" s="71" t="s">
        <v>99</v>
      </c>
      <c r="CB1" s="71"/>
      <c r="CC1" s="48"/>
      <c r="CD1" s="71" t="s">
        <v>100</v>
      </c>
      <c r="CE1" s="71"/>
      <c r="CF1" s="48"/>
      <c r="CG1" s="71" t="s">
        <v>101</v>
      </c>
      <c r="CH1" s="71"/>
      <c r="CI1" s="48"/>
      <c r="CJ1" s="48"/>
      <c r="CK1" s="48"/>
      <c r="CL1" s="71" t="s">
        <v>96</v>
      </c>
      <c r="CM1" s="71"/>
      <c r="CN1" s="48"/>
      <c r="CO1" s="71" t="s">
        <v>102</v>
      </c>
      <c r="CP1" s="71"/>
      <c r="CQ1" s="48"/>
      <c r="CR1" s="71" t="s">
        <v>107</v>
      </c>
      <c r="CS1" s="71"/>
      <c r="CT1" s="48"/>
      <c r="CU1" s="48"/>
      <c r="CV1" s="71" t="s">
        <v>109</v>
      </c>
      <c r="CW1" s="71"/>
      <c r="CX1" s="48"/>
      <c r="CY1" s="48"/>
      <c r="CZ1" s="71" t="s">
        <v>114</v>
      </c>
      <c r="DA1" s="71"/>
      <c r="DB1" s="48"/>
      <c r="DC1" s="71" t="s">
        <v>115</v>
      </c>
      <c r="DD1" s="71"/>
      <c r="DE1" s="48"/>
      <c r="DF1" s="71" t="s">
        <v>116</v>
      </c>
      <c r="DG1" s="71"/>
      <c r="DH1" s="48"/>
      <c r="DI1" s="71" t="s">
        <v>118</v>
      </c>
      <c r="DJ1" s="71"/>
      <c r="DK1" s="48"/>
      <c r="DL1" s="48"/>
      <c r="DM1" s="71" t="s">
        <v>117</v>
      </c>
      <c r="DN1" s="71"/>
      <c r="DO1" s="48"/>
      <c r="DP1" s="48"/>
      <c r="DQ1" s="71" t="s">
        <v>121</v>
      </c>
      <c r="DR1" s="71"/>
      <c r="DS1" s="48"/>
      <c r="DT1" s="71" t="s">
        <v>153</v>
      </c>
      <c r="DU1" s="71"/>
      <c r="DV1" s="48"/>
      <c r="DW1" s="71" t="s">
        <v>162</v>
      </c>
      <c r="DX1" s="71"/>
    </row>
    <row r="2" spans="2:128" s="1" customFormat="1" ht="20.25" customHeight="1">
      <c r="B2" s="48"/>
      <c r="C2" s="74">
        <f>F8</f>
        <v>235</v>
      </c>
      <c r="D2" s="75"/>
      <c r="E2" s="48"/>
      <c r="F2" s="3" t="s">
        <v>3</v>
      </c>
      <c r="G2" s="4" t="s">
        <v>5</v>
      </c>
      <c r="H2" s="3" t="s">
        <v>36</v>
      </c>
      <c r="I2" s="3" t="s">
        <v>14</v>
      </c>
      <c r="J2" s="3" t="s">
        <v>7</v>
      </c>
      <c r="K2" s="3" t="s">
        <v>35</v>
      </c>
      <c r="L2" s="3" t="s">
        <v>65</v>
      </c>
      <c r="M2" s="3" t="s">
        <v>66</v>
      </c>
      <c r="N2" s="3" t="s">
        <v>94</v>
      </c>
      <c r="O2" s="3" t="s">
        <v>95</v>
      </c>
      <c r="P2" s="66"/>
      <c r="Q2" s="48"/>
      <c r="R2" s="30" t="s">
        <v>35</v>
      </c>
      <c r="S2" s="18">
        <f>VLOOKUP(F8,G:K,5)</f>
        <v>138.05573154623917</v>
      </c>
      <c r="T2" s="48"/>
      <c r="U2" s="21" t="s">
        <v>16</v>
      </c>
      <c r="V2" s="19">
        <f>D12</f>
        <v>35</v>
      </c>
      <c r="W2" s="48"/>
      <c r="X2" s="17" t="s">
        <v>27</v>
      </c>
      <c r="Y2" s="24">
        <f>D15</f>
        <v>10</v>
      </c>
      <c r="Z2" s="67"/>
      <c r="AA2" s="17" t="s">
        <v>27</v>
      </c>
      <c r="AB2" s="24">
        <f>D19</f>
        <v>10</v>
      </c>
      <c r="AC2" s="68"/>
      <c r="AD2" s="48"/>
      <c r="AE2" s="25" t="s">
        <v>32</v>
      </c>
      <c r="AF2" s="24">
        <f>D22</f>
        <v>19</v>
      </c>
      <c r="AG2" s="48"/>
      <c r="AH2" s="10" t="s">
        <v>6</v>
      </c>
      <c r="AI2" s="10" t="s">
        <v>9</v>
      </c>
      <c r="AJ2" s="48"/>
      <c r="AK2" s="48"/>
      <c r="AL2" s="25" t="s">
        <v>32</v>
      </c>
      <c r="AM2" s="24">
        <f>D24</f>
        <v>10</v>
      </c>
      <c r="AN2" s="48"/>
      <c r="AO2" s="28" t="s">
        <v>33</v>
      </c>
      <c r="AP2" s="24">
        <f>D26</f>
        <v>4</v>
      </c>
      <c r="AQ2" s="68"/>
      <c r="AR2" s="3" t="s">
        <v>3</v>
      </c>
      <c r="AS2" s="48"/>
      <c r="AT2" s="30" t="s">
        <v>35</v>
      </c>
      <c r="AU2" s="18">
        <f>-VLOOKUP(F8,G:K,5)</f>
        <v>-138.05573154623917</v>
      </c>
      <c r="AV2" s="48"/>
      <c r="AW2" s="21" t="s">
        <v>16</v>
      </c>
      <c r="AX2" s="18">
        <f>-V2</f>
        <v>-35</v>
      </c>
      <c r="AY2" s="48"/>
      <c r="AZ2" s="17" t="s">
        <v>27</v>
      </c>
      <c r="BA2" s="32">
        <f>Y2</f>
        <v>10</v>
      </c>
      <c r="BB2" s="48"/>
      <c r="BC2" s="17" t="s">
        <v>27</v>
      </c>
      <c r="BD2" s="32">
        <f>AB2</f>
        <v>10</v>
      </c>
      <c r="BE2" s="48"/>
      <c r="BF2" s="48"/>
      <c r="BG2" s="25" t="s">
        <v>32</v>
      </c>
      <c r="BH2" s="32">
        <f>AF2</f>
        <v>19</v>
      </c>
      <c r="BI2" s="48"/>
      <c r="BJ2" s="10" t="s">
        <v>6</v>
      </c>
      <c r="BK2" s="10" t="s">
        <v>9</v>
      </c>
      <c r="BL2" s="48"/>
      <c r="BM2" s="48"/>
      <c r="BN2" s="25" t="s">
        <v>32</v>
      </c>
      <c r="BO2" s="32">
        <f>AM2</f>
        <v>10</v>
      </c>
      <c r="BP2" s="48"/>
      <c r="BQ2" s="28" t="s">
        <v>33</v>
      </c>
      <c r="BR2" s="32">
        <f>AP2</f>
        <v>4</v>
      </c>
      <c r="BS2" s="48"/>
      <c r="BT2" s="48"/>
      <c r="BU2" s="67"/>
      <c r="BV2" s="18">
        <f>U15</f>
        <v>218</v>
      </c>
      <c r="BW2" s="18">
        <f>V15</f>
        <v>42</v>
      </c>
      <c r="BX2" s="11"/>
      <c r="BY2" s="11"/>
      <c r="BZ2" s="65"/>
      <c r="CA2" s="18">
        <f>U23</f>
        <v>218</v>
      </c>
      <c r="CB2" s="18">
        <f>V23</f>
        <v>-42</v>
      </c>
      <c r="CC2" s="11"/>
      <c r="CD2" s="38"/>
      <c r="CE2" s="38"/>
      <c r="CF2" s="11"/>
      <c r="CG2" s="38"/>
      <c r="CH2" s="38"/>
      <c r="CI2" s="11"/>
      <c r="CJ2" s="11"/>
      <c r="CK2" s="11"/>
      <c r="CL2" s="18">
        <f>R15</f>
        <v>86</v>
      </c>
      <c r="CM2" s="18">
        <f>S15</f>
        <v>42</v>
      </c>
      <c r="CN2" s="11"/>
      <c r="CO2" s="70" t="s">
        <v>103</v>
      </c>
      <c r="CP2" s="70"/>
      <c r="CQ2" s="11"/>
      <c r="CR2" s="78"/>
      <c r="CS2" s="78"/>
      <c r="CT2" s="11"/>
      <c r="CU2" s="11"/>
      <c r="CV2" s="12" t="s">
        <v>110</v>
      </c>
      <c r="CW2" s="19">
        <f>D17</f>
        <v>40</v>
      </c>
      <c r="CX2" s="11"/>
      <c r="CY2" s="11"/>
      <c r="CZ2" s="12" t="s">
        <v>110</v>
      </c>
      <c r="DA2" s="19">
        <f>D21</f>
        <v>40</v>
      </c>
      <c r="DB2" s="48"/>
      <c r="DC2" s="39"/>
      <c r="DD2" s="40"/>
      <c r="DE2" s="11"/>
      <c r="DF2" s="39"/>
      <c r="DG2" s="40"/>
      <c r="DH2" s="48"/>
      <c r="DI2" s="35" t="s">
        <v>6</v>
      </c>
      <c r="DJ2" s="35" t="s">
        <v>9</v>
      </c>
      <c r="DK2" s="48"/>
      <c r="DL2" s="48"/>
      <c r="DM2" s="35" t="s">
        <v>6</v>
      </c>
      <c r="DN2" s="35" t="s">
        <v>9</v>
      </c>
      <c r="DO2" s="48"/>
      <c r="DP2" s="48"/>
      <c r="DQ2" s="35" t="s">
        <v>6</v>
      </c>
      <c r="DR2" s="35" t="s">
        <v>9</v>
      </c>
      <c r="DS2" s="48"/>
      <c r="DT2" s="12" t="s">
        <v>154</v>
      </c>
      <c r="DU2" s="32">
        <f>CM4</f>
        <v>95.70788891204319</v>
      </c>
      <c r="DV2" s="48"/>
      <c r="DW2" s="39"/>
      <c r="DX2" s="54"/>
    </row>
    <row r="3" spans="3:128" ht="14.25" customHeight="1" thickBot="1">
      <c r="C3" s="76"/>
      <c r="D3" s="77"/>
      <c r="F3" s="47">
        <f>D4</f>
        <v>34</v>
      </c>
      <c r="G3" s="5">
        <v>0</v>
      </c>
      <c r="H3" s="8">
        <f>SQRT($F$6^2-$F$3^2*(SIN(G3*PI()/180))^2)</f>
        <v>160</v>
      </c>
      <c r="I3" s="8">
        <f>$F$3*SIN(G3*PI()/180)</f>
        <v>0</v>
      </c>
      <c r="J3" s="8">
        <f>$F$3*COS(G3*PI()/180)</f>
        <v>34</v>
      </c>
      <c r="K3" s="8">
        <f>H3+J3</f>
        <v>194</v>
      </c>
      <c r="L3" s="8">
        <v>41</v>
      </c>
      <c r="M3" s="8">
        <v>39</v>
      </c>
      <c r="N3" s="8"/>
      <c r="O3" s="8"/>
      <c r="P3" s="64"/>
      <c r="Q3" s="11"/>
      <c r="R3" s="29" t="s">
        <v>10</v>
      </c>
      <c r="S3" s="19">
        <f>D6</f>
        <v>60</v>
      </c>
      <c r="T3" s="11"/>
      <c r="U3" s="21" t="s">
        <v>17</v>
      </c>
      <c r="V3" s="19">
        <f>D14</f>
        <v>30</v>
      </c>
      <c r="W3" s="11"/>
      <c r="X3" s="17" t="s">
        <v>26</v>
      </c>
      <c r="Y3" s="31">
        <f>Y2*VLOOKUP(F8,G:M,6)/130</f>
        <v>0</v>
      </c>
      <c r="Z3" s="65"/>
      <c r="AA3" s="17" t="s">
        <v>26</v>
      </c>
      <c r="AB3" s="31">
        <f>AB2*VLOOKUP(F8,G:M,7)/130</f>
        <v>0</v>
      </c>
      <c r="AC3" s="68"/>
      <c r="AD3" s="11"/>
      <c r="AE3" s="14" t="s">
        <v>10</v>
      </c>
      <c r="AF3" s="24">
        <f>D23</f>
        <v>10</v>
      </c>
      <c r="AG3" s="11"/>
      <c r="AH3" s="19">
        <f>AE24+7</f>
        <v>262.83333333333337</v>
      </c>
      <c r="AI3" s="20">
        <v>0</v>
      </c>
      <c r="AJ3" s="11"/>
      <c r="AK3" s="11"/>
      <c r="AL3" s="14" t="s">
        <v>10</v>
      </c>
      <c r="AM3" s="24">
        <f>D25</f>
        <v>5</v>
      </c>
      <c r="AN3" s="11"/>
      <c r="AO3" s="14" t="s">
        <v>34</v>
      </c>
      <c r="AP3" s="20">
        <f>360-AP2-1</f>
        <v>355</v>
      </c>
      <c r="AQ3" s="65"/>
      <c r="AR3" s="33">
        <f>F3</f>
        <v>34</v>
      </c>
      <c r="AS3" s="11"/>
      <c r="AT3" s="29" t="s">
        <v>10</v>
      </c>
      <c r="AU3" s="18">
        <f>S3</f>
        <v>60</v>
      </c>
      <c r="AV3" s="11"/>
      <c r="AW3" s="21" t="s">
        <v>17</v>
      </c>
      <c r="AX3" s="18">
        <f>V3</f>
        <v>30</v>
      </c>
      <c r="AY3" s="11"/>
      <c r="AZ3" s="17" t="s">
        <v>26</v>
      </c>
      <c r="BA3" s="31">
        <f>BA2*VLOOKUP(F8,G:O,8)/130</f>
        <v>0</v>
      </c>
      <c r="BB3" s="11"/>
      <c r="BC3" s="17" t="s">
        <v>26</v>
      </c>
      <c r="BD3" s="31">
        <f>BD2*VLOOKUP(F8,G:O,9)/130</f>
        <v>7.384615384615385</v>
      </c>
      <c r="BE3" s="11"/>
      <c r="BF3" s="11"/>
      <c r="BG3" s="14" t="s">
        <v>10</v>
      </c>
      <c r="BH3" s="32">
        <f>AF3</f>
        <v>10</v>
      </c>
      <c r="BI3" s="11"/>
      <c r="BJ3" s="18">
        <f>-AH3</f>
        <v>-262.83333333333337</v>
      </c>
      <c r="BK3" s="20">
        <v>0</v>
      </c>
      <c r="BL3" s="11"/>
      <c r="BM3" s="11"/>
      <c r="BN3" s="14" t="s">
        <v>10</v>
      </c>
      <c r="BO3" s="32">
        <f>AM3</f>
        <v>5</v>
      </c>
      <c r="BP3" s="11"/>
      <c r="BQ3" s="14" t="s">
        <v>34</v>
      </c>
      <c r="BR3" s="20">
        <f>720-BR2-1</f>
        <v>715</v>
      </c>
      <c r="BS3" s="11"/>
      <c r="BT3" s="11"/>
      <c r="BU3" s="65"/>
      <c r="BV3" s="18">
        <f>U16</f>
        <v>221.31390067169946</v>
      </c>
      <c r="BW3" s="18">
        <f>V16</f>
        <v>38.02331919396064</v>
      </c>
      <c r="BX3" s="11"/>
      <c r="BY3" s="11"/>
      <c r="BZ3" s="65"/>
      <c r="CA3" s="18">
        <f aca="true" t="shared" si="0" ref="CA3:CB5">U24</f>
        <v>224.51482267002186</v>
      </c>
      <c r="CB3" s="18">
        <f t="shared" si="0"/>
        <v>-34.18221279597376</v>
      </c>
      <c r="CC3" s="11"/>
      <c r="CD3" s="38"/>
      <c r="CE3" s="38"/>
      <c r="CF3" s="11"/>
      <c r="CG3" s="38"/>
      <c r="CH3" s="38"/>
      <c r="CI3" s="11"/>
      <c r="CJ3" s="11"/>
      <c r="CK3" s="11"/>
      <c r="CL3" s="18">
        <f>R16</f>
        <v>218</v>
      </c>
      <c r="CM3" s="18">
        <f>S16</f>
        <v>42</v>
      </c>
      <c r="CN3" s="11"/>
      <c r="CO3" s="18">
        <f>BV16</f>
        <v>253.17647832942552</v>
      </c>
      <c r="CP3" s="18">
        <f>BW16</f>
        <v>41.99999999999997</v>
      </c>
      <c r="CQ3" s="11"/>
      <c r="CR3" s="40"/>
      <c r="CS3" s="40"/>
      <c r="CT3" s="11"/>
      <c r="CU3" s="11"/>
      <c r="CV3" s="12" t="s">
        <v>113</v>
      </c>
      <c r="CW3" s="20">
        <f>CW2+(CO3-CO5)</f>
        <v>70</v>
      </c>
      <c r="CX3" s="11"/>
      <c r="CY3" s="11"/>
      <c r="CZ3" s="12" t="s">
        <v>113</v>
      </c>
      <c r="DA3" s="20">
        <f>DA2+(CO15-CO17)</f>
        <v>60</v>
      </c>
      <c r="DB3" s="11"/>
      <c r="DC3" s="39"/>
      <c r="DD3" s="40"/>
      <c r="DE3" s="11"/>
      <c r="DF3" s="39"/>
      <c r="DG3" s="40"/>
      <c r="DH3" s="11"/>
      <c r="DI3" s="32">
        <f>CV16</f>
        <v>183.17647832942552</v>
      </c>
      <c r="DJ3" s="32">
        <f>CW16</f>
        <v>135.7078889120432</v>
      </c>
      <c r="DK3" s="68"/>
      <c r="DL3" s="11"/>
      <c r="DM3" s="18">
        <f>CZ16</f>
        <v>188.17647832942552</v>
      </c>
      <c r="DN3" s="18">
        <f>DA16</f>
        <v>-135.7078889120432</v>
      </c>
      <c r="DO3" s="65"/>
      <c r="DP3" s="11"/>
      <c r="DQ3" s="18">
        <f>-DM3</f>
        <v>-188.17647832942552</v>
      </c>
      <c r="DR3" s="18">
        <f>DN3</f>
        <v>-135.7078889120432</v>
      </c>
      <c r="DS3" s="11"/>
      <c r="DT3" s="12" t="s">
        <v>155</v>
      </c>
      <c r="DU3" s="32">
        <f>CM2</f>
        <v>42</v>
      </c>
      <c r="DV3" s="11"/>
      <c r="DW3" s="39"/>
      <c r="DX3" s="54"/>
    </row>
    <row r="4" spans="3:128" ht="13.5" customHeight="1">
      <c r="C4" s="45" t="s">
        <v>133</v>
      </c>
      <c r="D4" s="44">
        <v>34</v>
      </c>
      <c r="F4" s="2" t="s">
        <v>1</v>
      </c>
      <c r="G4" s="9">
        <f>G3+1</f>
        <v>1</v>
      </c>
      <c r="H4" s="8">
        <f aca="true" t="shared" si="1" ref="H4:H66">SQRT($F$6^2-$F$3^2*(SIN(G4*PI()/180))^2)</f>
        <v>159.99889967751977</v>
      </c>
      <c r="I4" s="8">
        <f aca="true" t="shared" si="2" ref="I4:I67">$F$3*SIN(G4*PI()/180)</f>
        <v>0.5933818188676394</v>
      </c>
      <c r="J4" s="8">
        <f aca="true" t="shared" si="3" ref="J4:J66">$F$3*COS(G4*PI()/180)</f>
        <v>33.9948216353173</v>
      </c>
      <c r="K4" s="8">
        <f aca="true" t="shared" si="4" ref="K4:K67">H4+J4</f>
        <v>193.99372131283707</v>
      </c>
      <c r="L4" s="8">
        <v>42</v>
      </c>
      <c r="M4" s="8">
        <v>38</v>
      </c>
      <c r="N4" s="8"/>
      <c r="O4" s="8"/>
      <c r="P4" s="64"/>
      <c r="Q4" s="11"/>
      <c r="R4" s="29" t="s">
        <v>11</v>
      </c>
      <c r="S4" s="19">
        <f>D7</f>
        <v>78</v>
      </c>
      <c r="T4" s="11"/>
      <c r="U4" s="21" t="s">
        <v>18</v>
      </c>
      <c r="V4" s="19">
        <f>D13</f>
        <v>22</v>
      </c>
      <c r="W4" s="11"/>
      <c r="X4" s="10" t="s">
        <v>6</v>
      </c>
      <c r="Y4" s="10" t="s">
        <v>9</v>
      </c>
      <c r="Z4" s="65"/>
      <c r="AA4" s="10" t="s">
        <v>6</v>
      </c>
      <c r="AB4" s="10" t="s">
        <v>9</v>
      </c>
      <c r="AC4" s="69"/>
      <c r="AD4" s="11"/>
      <c r="AE4" s="10" t="s">
        <v>6</v>
      </c>
      <c r="AF4" s="10" t="s">
        <v>9</v>
      </c>
      <c r="AG4" s="11"/>
      <c r="AH4" s="71" t="s">
        <v>56</v>
      </c>
      <c r="AI4" s="71"/>
      <c r="AJ4" s="11"/>
      <c r="AK4" s="11"/>
      <c r="AL4" s="10" t="s">
        <v>6</v>
      </c>
      <c r="AM4" s="10" t="s">
        <v>9</v>
      </c>
      <c r="AN4" s="11"/>
      <c r="AO4" s="10" t="s">
        <v>6</v>
      </c>
      <c r="AP4" s="10" t="s">
        <v>9</v>
      </c>
      <c r="AQ4" s="69"/>
      <c r="AR4" s="2" t="s">
        <v>1</v>
      </c>
      <c r="AS4" s="11"/>
      <c r="AT4" s="29" t="s">
        <v>11</v>
      </c>
      <c r="AU4" s="18">
        <f>S4</f>
        <v>78</v>
      </c>
      <c r="AV4" s="11"/>
      <c r="AW4" s="21" t="s">
        <v>18</v>
      </c>
      <c r="AX4" s="18">
        <f>V4</f>
        <v>22</v>
      </c>
      <c r="AY4" s="11"/>
      <c r="AZ4" s="10" t="s">
        <v>6</v>
      </c>
      <c r="BA4" s="10" t="s">
        <v>9</v>
      </c>
      <c r="BB4" s="11"/>
      <c r="BC4" s="10" t="s">
        <v>6</v>
      </c>
      <c r="BD4" s="10" t="s">
        <v>9</v>
      </c>
      <c r="BE4" s="11"/>
      <c r="BF4" s="11"/>
      <c r="BG4" s="10" t="s">
        <v>6</v>
      </c>
      <c r="BH4" s="10" t="s">
        <v>9</v>
      </c>
      <c r="BI4" s="11"/>
      <c r="BJ4" s="71" t="s">
        <v>86</v>
      </c>
      <c r="BK4" s="71"/>
      <c r="BL4" s="11"/>
      <c r="BM4" s="11"/>
      <c r="BN4" s="10" t="s">
        <v>6</v>
      </c>
      <c r="BO4" s="10" t="s">
        <v>9</v>
      </c>
      <c r="BP4" s="11"/>
      <c r="BQ4" s="10" t="s">
        <v>6</v>
      </c>
      <c r="BR4" s="10" t="s">
        <v>9</v>
      </c>
      <c r="BS4" s="11"/>
      <c r="BT4" s="11"/>
      <c r="BU4" s="65"/>
      <c r="BV4" s="18"/>
      <c r="BW4" s="18"/>
      <c r="BX4" s="11"/>
      <c r="BY4" s="11"/>
      <c r="BZ4" s="65"/>
      <c r="CA4" s="18"/>
      <c r="CB4" s="18"/>
      <c r="CC4" s="11"/>
      <c r="CD4" s="38"/>
      <c r="CE4" s="38"/>
      <c r="CF4" s="11"/>
      <c r="CG4" s="38"/>
      <c r="CH4" s="38"/>
      <c r="CI4" s="11"/>
      <c r="CJ4" s="11"/>
      <c r="CK4" s="11"/>
      <c r="CL4" s="12" t="s">
        <v>3</v>
      </c>
      <c r="CM4" s="20">
        <f>(CL2*CL2+CM2*CM2)^0.5</f>
        <v>95.70788891204319</v>
      </c>
      <c r="CN4" s="11"/>
      <c r="CO4" s="70" t="s">
        <v>104</v>
      </c>
      <c r="CP4" s="70"/>
      <c r="CQ4" s="11"/>
      <c r="CR4" s="78"/>
      <c r="CS4" s="78"/>
      <c r="CT4" s="11"/>
      <c r="CU4" s="11"/>
      <c r="CV4" s="12" t="s">
        <v>111</v>
      </c>
      <c r="CW4" s="20">
        <f>CO11-CW2</f>
        <v>183.17647832942552</v>
      </c>
      <c r="CX4" s="11"/>
      <c r="CY4" s="11"/>
      <c r="CZ4" s="12" t="s">
        <v>111</v>
      </c>
      <c r="DA4" s="20">
        <f>CO23-DA2</f>
        <v>188.17647832942552</v>
      </c>
      <c r="DB4" s="11"/>
      <c r="DC4" s="39"/>
      <c r="DD4" s="40"/>
      <c r="DE4" s="11"/>
      <c r="DF4" s="39"/>
      <c r="DG4" s="40"/>
      <c r="DH4" s="11"/>
      <c r="DI4" s="18">
        <f>CL16</f>
        <v>86</v>
      </c>
      <c r="DJ4" s="18">
        <f>DD16</f>
        <v>135.7078889120432</v>
      </c>
      <c r="DK4" s="65"/>
      <c r="DL4" s="11"/>
      <c r="DM4" s="18">
        <f>CL16/2</f>
        <v>43</v>
      </c>
      <c r="DN4" s="16">
        <f>(DN3+DN5)/2</f>
        <v>-145.7078889120432</v>
      </c>
      <c r="DO4" s="11"/>
      <c r="DP4" s="11"/>
      <c r="DQ4" s="18">
        <f>-DM4</f>
        <v>-43</v>
      </c>
      <c r="DR4" s="18">
        <f>DN4</f>
        <v>-145.7078889120432</v>
      </c>
      <c r="DS4" s="11"/>
      <c r="DT4" s="12" t="s">
        <v>158</v>
      </c>
      <c r="DU4" s="51">
        <f>(DU2+DU3)/2</f>
        <v>68.8539444560216</v>
      </c>
      <c r="DV4" s="11"/>
      <c r="DW4" s="39"/>
      <c r="DX4" s="55"/>
    </row>
    <row r="5" spans="3:128" ht="12.75">
      <c r="C5" s="45" t="s">
        <v>134</v>
      </c>
      <c r="D5" s="44">
        <v>160</v>
      </c>
      <c r="F5" s="3" t="s">
        <v>4</v>
      </c>
      <c r="G5" s="9">
        <f aca="true" t="shared" si="5" ref="G5:G68">G4+1</f>
        <v>2</v>
      </c>
      <c r="H5" s="8">
        <f t="shared" si="1"/>
        <v>159.99560000528194</v>
      </c>
      <c r="I5" s="8">
        <f t="shared" si="2"/>
        <v>1.1865828878850329</v>
      </c>
      <c r="J5" s="8">
        <f t="shared" si="3"/>
        <v>33.97928811864926</v>
      </c>
      <c r="K5" s="8">
        <f t="shared" si="4"/>
        <v>193.9748881239312</v>
      </c>
      <c r="L5" s="8">
        <v>43</v>
      </c>
      <c r="M5" s="8">
        <v>37</v>
      </c>
      <c r="N5" s="8"/>
      <c r="O5" s="8"/>
      <c r="P5" s="64"/>
      <c r="Q5" s="11"/>
      <c r="R5" s="21" t="s">
        <v>64</v>
      </c>
      <c r="S5" s="19">
        <f>D8</f>
        <v>20</v>
      </c>
      <c r="T5" s="11"/>
      <c r="U5" s="22" t="s">
        <v>5</v>
      </c>
      <c r="V5" s="20">
        <f>(180/PI())*ATAN(V2/(0.5*S4+S12))</f>
        <v>39.8055710922652</v>
      </c>
      <c r="W5" s="11"/>
      <c r="X5" s="20">
        <f>IF(Y3=0,U16,NA())</f>
        <v>221.31390067169946</v>
      </c>
      <c r="Y5" s="20">
        <f>IF(Y3=0,V16,NA())</f>
        <v>38.02331919396064</v>
      </c>
      <c r="Z5" s="65"/>
      <c r="AA5" s="20">
        <f>IF(AB3=0,U24,NA())</f>
        <v>224.51482267002186</v>
      </c>
      <c r="AB5" s="20">
        <f>IF(AB3=0,V24,NA())</f>
        <v>-34.18221279597376</v>
      </c>
      <c r="AC5" s="65"/>
      <c r="AD5" s="15">
        <v>1</v>
      </c>
      <c r="AE5" s="20">
        <f aca="true" t="shared" si="6" ref="AE5:AE24">2+$U$30+AD5*$AF$3/10</f>
        <v>246.83333333333334</v>
      </c>
      <c r="AF5" s="20">
        <f>0.5*$AF$2</f>
        <v>9.5</v>
      </c>
      <c r="AG5" s="11"/>
      <c r="AH5" s="10" t="s">
        <v>6</v>
      </c>
      <c r="AI5" s="10" t="s">
        <v>9</v>
      </c>
      <c r="AJ5" s="11"/>
      <c r="AK5" s="15">
        <v>1</v>
      </c>
      <c r="AL5" s="20">
        <f aca="true" t="shared" si="7" ref="AL5:AL24">-2+$U$30-AK5*$AM$3/10</f>
        <v>241.33333333333334</v>
      </c>
      <c r="AM5" s="20">
        <f>-0.5*$AM$2</f>
        <v>-5</v>
      </c>
      <c r="AN5" s="11"/>
      <c r="AO5" s="16" t="e">
        <f>IF(F8=AP3,AL24-10,NA())</f>
        <v>#N/A</v>
      </c>
      <c r="AP5" s="16" t="e">
        <f>IF(F8=AP3,0,NA())</f>
        <v>#N/A</v>
      </c>
      <c r="AQ5" s="11"/>
      <c r="AR5" s="3" t="s">
        <v>4</v>
      </c>
      <c r="AS5" s="11"/>
      <c r="AT5" s="21" t="s">
        <v>64</v>
      </c>
      <c r="AU5" s="18">
        <f>S5</f>
        <v>20</v>
      </c>
      <c r="AV5" s="11"/>
      <c r="AW5" s="22" t="s">
        <v>5</v>
      </c>
      <c r="AX5" s="20">
        <f>(180/PI())*ATAN(AX2/(0.5*AU4+AU12))</f>
        <v>-39.8055710922652</v>
      </c>
      <c r="AY5" s="11"/>
      <c r="AZ5" s="20">
        <f>IF(BA3=0,AW16,NA())</f>
        <v>-221.31390067169946</v>
      </c>
      <c r="BA5" s="20">
        <f>IF(BA3=0,AX16,NA())</f>
        <v>38.02331919396064</v>
      </c>
      <c r="BB5" s="11"/>
      <c r="BC5" s="20" t="e">
        <f>IF(BD3=0,AW24,NA())</f>
        <v>#N/A</v>
      </c>
      <c r="BD5" s="20" t="e">
        <f>IF(BD3=0,AX24,NA())</f>
        <v>#N/A</v>
      </c>
      <c r="BE5" s="11"/>
      <c r="BF5" s="15">
        <v>1</v>
      </c>
      <c r="BG5" s="20">
        <f>-2-$U$30-BF5*$AF$3/10</f>
        <v>-246.83333333333334</v>
      </c>
      <c r="BH5" s="20">
        <f>0.5*$AF$2</f>
        <v>9.5</v>
      </c>
      <c r="BI5" s="11"/>
      <c r="BJ5" s="10" t="s">
        <v>6</v>
      </c>
      <c r="BK5" s="10" t="s">
        <v>9</v>
      </c>
      <c r="BL5" s="11"/>
      <c r="BM5" s="15">
        <v>1</v>
      </c>
      <c r="BN5" s="20">
        <f>2+$AW$30+BM5*$BO$3/10</f>
        <v>-241.33333333333334</v>
      </c>
      <c r="BO5" s="20">
        <f>-0.5*$BO$2</f>
        <v>-5</v>
      </c>
      <c r="BP5" s="11"/>
      <c r="BQ5" s="16" t="e">
        <f>IF(F8=BR3,BN24+10,NA())</f>
        <v>#N/A</v>
      </c>
      <c r="BR5" s="16" t="e">
        <f>IF(F8=BR3,0,NA())</f>
        <v>#N/A</v>
      </c>
      <c r="BS5" s="11"/>
      <c r="BT5" s="11"/>
      <c r="BU5" s="65"/>
      <c r="BV5" s="18">
        <f>U18</f>
        <v>240.51943266163386</v>
      </c>
      <c r="BW5" s="18">
        <f>V18</f>
        <v>14.976680806039361</v>
      </c>
      <c r="BX5" s="11"/>
      <c r="BY5" s="11"/>
      <c r="BZ5" s="65"/>
      <c r="CA5" s="18">
        <f t="shared" si="0"/>
        <v>237.31851066331146</v>
      </c>
      <c r="CB5" s="18">
        <f t="shared" si="0"/>
        <v>-18.817787204026242</v>
      </c>
      <c r="CC5" s="11"/>
      <c r="CD5" s="38"/>
      <c r="CE5" s="38"/>
      <c r="CF5" s="11"/>
      <c r="CG5" s="38"/>
      <c r="CH5" s="38"/>
      <c r="CI5" s="11"/>
      <c r="CJ5" s="11"/>
      <c r="CK5" s="11"/>
      <c r="CL5" s="37" t="s">
        <v>97</v>
      </c>
      <c r="CM5" s="20">
        <f>ATAN(CL2/CM2)*180/PI()</f>
        <v>63.970407808486534</v>
      </c>
      <c r="CN5" s="11"/>
      <c r="CO5" s="18">
        <f>BV28</f>
        <v>223.17647832942552</v>
      </c>
      <c r="CP5" s="18">
        <f>BW28</f>
        <v>41.99999999999999</v>
      </c>
      <c r="CQ5" s="11"/>
      <c r="CR5" s="40"/>
      <c r="CS5" s="40"/>
      <c r="CT5" s="11"/>
      <c r="CU5" s="11"/>
      <c r="CV5" s="12" t="s">
        <v>112</v>
      </c>
      <c r="CW5" s="18">
        <f>CP9</f>
        <v>95.70788891204319</v>
      </c>
      <c r="CX5" s="11"/>
      <c r="CY5" s="11"/>
      <c r="CZ5" s="12" t="s">
        <v>112</v>
      </c>
      <c r="DA5" s="18">
        <f>CP21</f>
        <v>-95.70788891204319</v>
      </c>
      <c r="DB5" s="11"/>
      <c r="DC5" s="39"/>
      <c r="DD5" s="40"/>
      <c r="DE5" s="11"/>
      <c r="DF5" s="39"/>
      <c r="DG5" s="40"/>
      <c r="DH5" s="11"/>
      <c r="DI5" s="38"/>
      <c r="DJ5" s="38"/>
      <c r="DK5" s="11"/>
      <c r="DL5" s="11"/>
      <c r="DM5" s="18">
        <f>CZ27</f>
        <v>188.17647832942552</v>
      </c>
      <c r="DN5" s="18">
        <f>DA27</f>
        <v>-155.7078889120432</v>
      </c>
      <c r="DO5" s="65"/>
      <c r="DP5" s="11"/>
      <c r="DQ5" s="18">
        <f>-DM5</f>
        <v>-188.17647832942552</v>
      </c>
      <c r="DR5" s="18">
        <f>DN5</f>
        <v>-155.7078889120432</v>
      </c>
      <c r="DS5" s="11"/>
      <c r="DT5" s="12" t="s">
        <v>156</v>
      </c>
      <c r="DU5" s="50">
        <f>CO3</f>
        <v>253.17647832942552</v>
      </c>
      <c r="DV5" s="11"/>
      <c r="DW5" s="39"/>
      <c r="DX5" s="56"/>
    </row>
    <row r="6" spans="3:128" ht="12.75">
      <c r="C6" s="45" t="s">
        <v>135</v>
      </c>
      <c r="D6" s="44">
        <v>60</v>
      </c>
      <c r="F6" s="47">
        <f>D5</f>
        <v>160</v>
      </c>
      <c r="G6" s="9">
        <f t="shared" si="5"/>
        <v>3</v>
      </c>
      <c r="H6" s="8">
        <f t="shared" si="1"/>
        <v>159.9901048675288</v>
      </c>
      <c r="I6" s="8">
        <f t="shared" si="2"/>
        <v>1.7794225122600902</v>
      </c>
      <c r="J6" s="8">
        <f t="shared" si="3"/>
        <v>33.95340418165551</v>
      </c>
      <c r="K6" s="8">
        <f t="shared" si="4"/>
        <v>193.9435090491843</v>
      </c>
      <c r="L6" s="8">
        <v>44</v>
      </c>
      <c r="M6" s="8">
        <v>36</v>
      </c>
      <c r="N6" s="8"/>
      <c r="O6" s="8"/>
      <c r="P6" s="64"/>
      <c r="Q6" s="11"/>
      <c r="R6" s="10" t="s">
        <v>6</v>
      </c>
      <c r="S6" s="10" t="s">
        <v>9</v>
      </c>
      <c r="T6" s="11"/>
      <c r="U6" s="23" t="s">
        <v>19</v>
      </c>
      <c r="V6" s="20">
        <f>SIN(V5*PI()/180)</f>
        <v>0.6401843996644799</v>
      </c>
      <c r="W6" s="11"/>
      <c r="X6" s="20">
        <f>IF(Y3=0,U18,NA())</f>
        <v>240.51943266163386</v>
      </c>
      <c r="Y6" s="20">
        <f>IF(Y3=0,V18,NA())</f>
        <v>14.976680806039361</v>
      </c>
      <c r="Z6" s="65"/>
      <c r="AA6" s="20">
        <f>IF(AB3=0,U26,NA())</f>
        <v>237.31851066331146</v>
      </c>
      <c r="AB6" s="20">
        <f>IF(AB3=0,V26,NA())</f>
        <v>-18.817787204026242</v>
      </c>
      <c r="AC6" s="65"/>
      <c r="AD6" s="15">
        <v>1</v>
      </c>
      <c r="AE6" s="20">
        <f t="shared" si="6"/>
        <v>246.83333333333334</v>
      </c>
      <c r="AF6" s="20">
        <f>-0.5*$AF$2</f>
        <v>-9.5</v>
      </c>
      <c r="AG6" s="11"/>
      <c r="AH6" s="19">
        <f>AH3+8</f>
        <v>270.83333333333337</v>
      </c>
      <c r="AI6" s="20">
        <v>0</v>
      </c>
      <c r="AJ6" s="11"/>
      <c r="AK6" s="15">
        <v>1</v>
      </c>
      <c r="AL6" s="20">
        <f t="shared" si="7"/>
        <v>241.33333333333334</v>
      </c>
      <c r="AM6" s="20">
        <f>0.5*$AM$2</f>
        <v>5</v>
      </c>
      <c r="AN6" s="11"/>
      <c r="AO6" s="71" t="s">
        <v>62</v>
      </c>
      <c r="AP6" s="71"/>
      <c r="AQ6" s="48"/>
      <c r="AR6" s="5">
        <f>F6</f>
        <v>160</v>
      </c>
      <c r="AS6" s="11"/>
      <c r="AT6" s="10" t="s">
        <v>6</v>
      </c>
      <c r="AU6" s="10" t="s">
        <v>9</v>
      </c>
      <c r="AV6" s="11"/>
      <c r="AW6" s="23" t="s">
        <v>19</v>
      </c>
      <c r="AX6" s="20">
        <f>SIN(AX5*PI()/180)</f>
        <v>-0.6401843996644799</v>
      </c>
      <c r="AY6" s="11"/>
      <c r="AZ6" s="20">
        <f>IF(BA3=0,AW18,NA())</f>
        <v>-240.51943266163386</v>
      </c>
      <c r="BA6" s="20">
        <f>IF(BA3=0,AX18,NA())</f>
        <v>14.976680806039361</v>
      </c>
      <c r="BB6" s="11"/>
      <c r="BC6" s="20" t="e">
        <f>IF(BD3=0,AW26,NA())</f>
        <v>#N/A</v>
      </c>
      <c r="BD6" s="20" t="e">
        <f>IF(BD3=0,AX26,NA())</f>
        <v>#N/A</v>
      </c>
      <c r="BE6" s="11"/>
      <c r="BF6" s="15">
        <v>1</v>
      </c>
      <c r="BG6" s="20">
        <f aca="true" t="shared" si="8" ref="BG6:BG24">-2-$U$30-BF6*$AF$3/10</f>
        <v>-246.83333333333334</v>
      </c>
      <c r="BH6" s="20">
        <f>-0.5*$AF$2</f>
        <v>-9.5</v>
      </c>
      <c r="BI6" s="11"/>
      <c r="BJ6" s="18">
        <f>-AH6</f>
        <v>-270.83333333333337</v>
      </c>
      <c r="BK6" s="20">
        <v>0</v>
      </c>
      <c r="BL6" s="11"/>
      <c r="BM6" s="15">
        <v>1</v>
      </c>
      <c r="BN6" s="20">
        <f aca="true" t="shared" si="9" ref="BN6:BN24">2+$AW$30+BM6*$BO$3/10</f>
        <v>-241.33333333333334</v>
      </c>
      <c r="BO6" s="20">
        <f>0.5*$BO$2</f>
        <v>5</v>
      </c>
      <c r="BP6" s="11"/>
      <c r="BQ6" s="71" t="s">
        <v>92</v>
      </c>
      <c r="BR6" s="71"/>
      <c r="BS6" s="11"/>
      <c r="BT6" s="12" t="s">
        <v>3</v>
      </c>
      <c r="BU6" s="36">
        <f>SQRT((BV2-BV5)^2+(BW2-BW5)^2)</f>
        <v>35.17647832942552</v>
      </c>
      <c r="BV6" s="10" t="s">
        <v>6</v>
      </c>
      <c r="BW6" s="10" t="s">
        <v>9</v>
      </c>
      <c r="BX6" s="11"/>
      <c r="BY6" s="12" t="s">
        <v>3</v>
      </c>
      <c r="BZ6" s="36">
        <f>SQRT((CA2-CA5)^2+(CB2-CB5)^2)</f>
        <v>30.176478329425517</v>
      </c>
      <c r="CA6" s="10" t="s">
        <v>6</v>
      </c>
      <c r="CB6" s="10" t="s">
        <v>9</v>
      </c>
      <c r="CC6" s="11"/>
      <c r="CD6" s="10" t="s">
        <v>6</v>
      </c>
      <c r="CE6" s="10" t="s">
        <v>9</v>
      </c>
      <c r="CF6" s="11"/>
      <c r="CG6" s="10" t="s">
        <v>6</v>
      </c>
      <c r="CH6" s="10" t="s">
        <v>9</v>
      </c>
      <c r="CI6" s="11"/>
      <c r="CJ6" s="11"/>
      <c r="CK6" s="11"/>
      <c r="CL6" s="35" t="s">
        <v>6</v>
      </c>
      <c r="CM6" s="35" t="s">
        <v>9</v>
      </c>
      <c r="CN6" s="11"/>
      <c r="CO6" s="14" t="s">
        <v>105</v>
      </c>
      <c r="CP6" s="18">
        <f>CM7</f>
        <v>95.70788891204319</v>
      </c>
      <c r="CQ6" s="11"/>
      <c r="CR6" s="41"/>
      <c r="CS6" s="40"/>
      <c r="CT6" s="11"/>
      <c r="CU6" s="11"/>
      <c r="CV6" s="35" t="s">
        <v>6</v>
      </c>
      <c r="CW6" s="35" t="s">
        <v>9</v>
      </c>
      <c r="CX6" s="11"/>
      <c r="CY6" s="11"/>
      <c r="CZ6" s="35" t="s">
        <v>6</v>
      </c>
      <c r="DA6" s="35" t="s">
        <v>9</v>
      </c>
      <c r="DB6" s="11"/>
      <c r="DC6" s="35" t="s">
        <v>6</v>
      </c>
      <c r="DD6" s="35" t="s">
        <v>9</v>
      </c>
      <c r="DE6" s="11"/>
      <c r="DF6" s="35" t="s">
        <v>6</v>
      </c>
      <c r="DG6" s="35" t="s">
        <v>9</v>
      </c>
      <c r="DH6" s="11"/>
      <c r="DI6" s="18">
        <f>DC16</f>
        <v>-183.17647832942552</v>
      </c>
      <c r="DJ6" s="18">
        <f>DD16</f>
        <v>135.7078889120432</v>
      </c>
      <c r="DK6" s="65"/>
      <c r="DL6" s="11"/>
      <c r="DM6" s="71" t="s">
        <v>120</v>
      </c>
      <c r="DN6" s="71"/>
      <c r="DO6" s="48"/>
      <c r="DP6" s="11"/>
      <c r="DQ6" s="71" t="s">
        <v>122</v>
      </c>
      <c r="DR6" s="71"/>
      <c r="DS6" s="11"/>
      <c r="DT6" s="12" t="s">
        <v>157</v>
      </c>
      <c r="DU6" s="50">
        <f>CO5</f>
        <v>223.17647832942552</v>
      </c>
      <c r="DV6" s="11"/>
      <c r="DW6" s="39"/>
      <c r="DX6" s="56"/>
    </row>
    <row r="7" spans="3:128" ht="14.25">
      <c r="C7" s="45" t="s">
        <v>150</v>
      </c>
      <c r="D7" s="44">
        <v>78</v>
      </c>
      <c r="F7" s="37" t="s">
        <v>148</v>
      </c>
      <c r="G7" s="9">
        <f t="shared" si="5"/>
        <v>4</v>
      </c>
      <c r="H7" s="8">
        <f t="shared" si="1"/>
        <v>159.9824207334438</v>
      </c>
      <c r="I7" s="8">
        <f t="shared" si="2"/>
        <v>2.37172010730026</v>
      </c>
      <c r="J7" s="8">
        <f t="shared" si="3"/>
        <v>33.917177708834025</v>
      </c>
      <c r="K7" s="8">
        <f t="shared" si="4"/>
        <v>193.89959844227783</v>
      </c>
      <c r="L7" s="8">
        <v>45</v>
      </c>
      <c r="M7" s="8">
        <v>35</v>
      </c>
      <c r="N7" s="8"/>
      <c r="O7" s="8"/>
      <c r="P7" s="64"/>
      <c r="Q7" s="11"/>
      <c r="R7" s="8">
        <f>S2-(S3-S5)</f>
        <v>98.05573154623917</v>
      </c>
      <c r="S7" s="8">
        <f>-S4/2</f>
        <v>-39</v>
      </c>
      <c r="T7" s="11"/>
      <c r="U7" s="23" t="s">
        <v>20</v>
      </c>
      <c r="V7" s="20">
        <f>COS(V5*PI()/180)</f>
        <v>0.7682212795973759</v>
      </c>
      <c r="W7" s="11"/>
      <c r="X7" s="80" t="s">
        <v>49</v>
      </c>
      <c r="Y7" s="80"/>
      <c r="Z7" s="65"/>
      <c r="AA7" s="80" t="s">
        <v>51</v>
      </c>
      <c r="AB7" s="80"/>
      <c r="AC7" s="11"/>
      <c r="AD7" s="15">
        <v>2</v>
      </c>
      <c r="AE7" s="20">
        <f t="shared" si="6"/>
        <v>247.83333333333334</v>
      </c>
      <c r="AF7" s="20">
        <f>0.5*$AF$2</f>
        <v>9.5</v>
      </c>
      <c r="AG7" s="11"/>
      <c r="AH7" s="71" t="s">
        <v>57</v>
      </c>
      <c r="AI7" s="71"/>
      <c r="AJ7" s="11"/>
      <c r="AK7" s="15">
        <v>2</v>
      </c>
      <c r="AL7" s="20">
        <f t="shared" si="7"/>
        <v>240.83333333333334</v>
      </c>
      <c r="AM7" s="20">
        <f>-0.5*$AM$2</f>
        <v>-5</v>
      </c>
      <c r="AN7" s="11"/>
      <c r="AO7" s="14" t="s">
        <v>34</v>
      </c>
      <c r="AP7" s="20">
        <f>AP3+2</f>
        <v>357</v>
      </c>
      <c r="AQ7" s="65"/>
      <c r="AR7" s="12" t="s">
        <v>8</v>
      </c>
      <c r="AS7" s="11"/>
      <c r="AT7" s="8">
        <f>AU2-AU5+AU3</f>
        <v>-98.05573154623917</v>
      </c>
      <c r="AU7" s="8">
        <f>-AU4/2</f>
        <v>-39</v>
      </c>
      <c r="AV7" s="11"/>
      <c r="AW7" s="23" t="s">
        <v>20</v>
      </c>
      <c r="AX7" s="20">
        <f>COS(AX5*PI()/180)</f>
        <v>0.7682212795973759</v>
      </c>
      <c r="AY7" s="11"/>
      <c r="AZ7" s="80" t="s">
        <v>78</v>
      </c>
      <c r="BA7" s="80"/>
      <c r="BB7" s="11"/>
      <c r="BC7" s="80" t="s">
        <v>79</v>
      </c>
      <c r="BD7" s="80"/>
      <c r="BE7" s="11"/>
      <c r="BF7" s="15">
        <v>2</v>
      </c>
      <c r="BG7" s="20">
        <f t="shared" si="8"/>
        <v>-247.83333333333334</v>
      </c>
      <c r="BH7" s="20">
        <f>0.5*$AF$2</f>
        <v>9.5</v>
      </c>
      <c r="BI7" s="11"/>
      <c r="BJ7" s="71" t="s">
        <v>87</v>
      </c>
      <c r="BK7" s="71"/>
      <c r="BL7" s="11"/>
      <c r="BM7" s="15">
        <v>2</v>
      </c>
      <c r="BN7" s="20">
        <f t="shared" si="9"/>
        <v>-240.83333333333334</v>
      </c>
      <c r="BO7" s="20">
        <f>-0.5*$BO$2</f>
        <v>-5</v>
      </c>
      <c r="BP7" s="11"/>
      <c r="BQ7" s="14" t="s">
        <v>34</v>
      </c>
      <c r="BR7" s="20">
        <f>BR3+2</f>
        <v>717</v>
      </c>
      <c r="BS7" s="11"/>
      <c r="BT7" s="15">
        <v>0</v>
      </c>
      <c r="BU7" s="18">
        <f>V5</f>
        <v>39.8055710922652</v>
      </c>
      <c r="BV7" s="20">
        <f aca="true" t="shared" si="10" ref="BV7:BV16">$BV$2+$BU$6*SIN(BU7*PI()/180)</f>
        <v>240.51943266163386</v>
      </c>
      <c r="BW7" s="20">
        <f aca="true" t="shared" si="11" ref="BW7:BW16">$BW$2-$BU$6*COS(BU7*PI()/180)</f>
        <v>14.976680806039365</v>
      </c>
      <c r="BX7" s="11"/>
      <c r="BY7" s="15">
        <v>0</v>
      </c>
      <c r="BZ7" s="18">
        <f>V5</f>
        <v>39.8055710922652</v>
      </c>
      <c r="CA7" s="20">
        <f aca="true" t="shared" si="12" ref="CA7:CA16">$CA$2+$BZ$6*SIN(BZ7*PI()/180)</f>
        <v>237.31851066331146</v>
      </c>
      <c r="CB7" s="20">
        <f aca="true" t="shared" si="13" ref="CB7:CB16">$CB$2+$BZ$6*COS(BZ7*PI()/180)</f>
        <v>-18.817787204026246</v>
      </c>
      <c r="CC7" s="11"/>
      <c r="CD7" s="20">
        <f aca="true" t="shared" si="14" ref="CD7:CD16">-BV7</f>
        <v>-240.51943266163386</v>
      </c>
      <c r="CE7" s="20">
        <f aca="true" t="shared" si="15" ref="CE7:CE16">BW7</f>
        <v>14.976680806039365</v>
      </c>
      <c r="CF7" s="11"/>
      <c r="CG7" s="20">
        <f>-CA7</f>
        <v>-237.31851066331146</v>
      </c>
      <c r="CH7" s="20">
        <f>CB7</f>
        <v>-18.817787204026246</v>
      </c>
      <c r="CI7" s="11"/>
      <c r="CJ7" s="15">
        <v>0</v>
      </c>
      <c r="CK7" s="20">
        <f>CJ7*$CM$5/9</f>
        <v>0</v>
      </c>
      <c r="CL7" s="20">
        <f>$CM$4*SIN(CK7*PI()/180)</f>
        <v>0</v>
      </c>
      <c r="CM7" s="20">
        <f>$CM$4*COS(CK7*PI()/180)</f>
        <v>95.70788891204319</v>
      </c>
      <c r="CN7" s="11"/>
      <c r="CO7" s="35" t="s">
        <v>6</v>
      </c>
      <c r="CP7" s="35" t="s">
        <v>9</v>
      </c>
      <c r="CQ7" s="11"/>
      <c r="CR7" s="35" t="s">
        <v>6</v>
      </c>
      <c r="CS7" s="35" t="s">
        <v>9</v>
      </c>
      <c r="CT7" s="11"/>
      <c r="CU7" s="15">
        <v>90</v>
      </c>
      <c r="CV7" s="20">
        <f aca="true" t="shared" si="16" ref="CV7:CV16">$CW$4+$CW$2*SIN(CU7*PI()/180)</f>
        <v>223.17647832942552</v>
      </c>
      <c r="CW7" s="20">
        <f>$CW$5+$CW$2*COS(CU7*PI()/180)</f>
        <v>95.70788891204319</v>
      </c>
      <c r="CX7" s="11"/>
      <c r="CY7" s="15">
        <v>90</v>
      </c>
      <c r="CZ7" s="20">
        <f>$DA$4+$DA$2*SIN(CY7*PI()/180)</f>
        <v>228.17647832942552</v>
      </c>
      <c r="DA7" s="20">
        <f>$DA$5-$DA$2*COS(CY7*PI()/180)</f>
        <v>-95.70788891204319</v>
      </c>
      <c r="DB7" s="11"/>
      <c r="DC7" s="20">
        <f>-CV7</f>
        <v>-223.17647832942552</v>
      </c>
      <c r="DD7" s="20">
        <f>CW7</f>
        <v>95.70788891204319</v>
      </c>
      <c r="DE7" s="11"/>
      <c r="DF7" s="20">
        <f>-CZ7</f>
        <v>-228.17647832942552</v>
      </c>
      <c r="DG7" s="20">
        <f>DA7</f>
        <v>-95.70788891204319</v>
      </c>
      <c r="DH7" s="11"/>
      <c r="DI7" s="18">
        <f>CL27</f>
        <v>-86</v>
      </c>
      <c r="DJ7" s="18">
        <f>DD16</f>
        <v>135.7078889120432</v>
      </c>
      <c r="DK7" s="65"/>
      <c r="DL7" s="11"/>
      <c r="DM7" s="35" t="s">
        <v>6</v>
      </c>
      <c r="DN7" s="35" t="s">
        <v>9</v>
      </c>
      <c r="DO7" s="48"/>
      <c r="DP7" s="11"/>
      <c r="DQ7" s="35" t="s">
        <v>6</v>
      </c>
      <c r="DR7" s="35" t="s">
        <v>9</v>
      </c>
      <c r="DS7" s="11"/>
      <c r="DT7" s="12" t="s">
        <v>159</v>
      </c>
      <c r="DU7" s="9">
        <f>(DU5+DU6)/2</f>
        <v>238.17647832942552</v>
      </c>
      <c r="DV7" s="11"/>
      <c r="DW7" s="39"/>
      <c r="DX7" s="57"/>
    </row>
    <row r="8" spans="3:128" ht="12.75">
      <c r="C8" s="45" t="s">
        <v>126</v>
      </c>
      <c r="D8" s="44">
        <v>20</v>
      </c>
      <c r="F8" s="13">
        <f>IF(F8=720,0,F8+1)</f>
        <v>236</v>
      </c>
      <c r="G8" s="9">
        <f t="shared" si="5"/>
        <v>5</v>
      </c>
      <c r="H8" s="8">
        <f t="shared" si="1"/>
        <v>159.9725566503238</v>
      </c>
      <c r="I8" s="8">
        <f t="shared" si="2"/>
        <v>2.9632952534203776</v>
      </c>
      <c r="J8" s="8">
        <f t="shared" si="3"/>
        <v>33.87061973511935</v>
      </c>
      <c r="K8" s="8">
        <f t="shared" si="4"/>
        <v>193.84317638544314</v>
      </c>
      <c r="L8" s="8">
        <v>46</v>
      </c>
      <c r="M8" s="8">
        <v>34</v>
      </c>
      <c r="N8" s="8"/>
      <c r="O8" s="8"/>
      <c r="P8" s="64"/>
      <c r="Q8" s="11"/>
      <c r="R8" s="8">
        <f>S2+S5</f>
        <v>158.05573154623917</v>
      </c>
      <c r="S8" s="8">
        <f>-S4/2</f>
        <v>-39</v>
      </c>
      <c r="T8" s="11"/>
      <c r="U8" s="23" t="s">
        <v>23</v>
      </c>
      <c r="V8" s="20">
        <f>V6/V7</f>
        <v>0.8333333333333334</v>
      </c>
      <c r="W8" s="11"/>
      <c r="X8" s="21" t="s">
        <v>25</v>
      </c>
      <c r="Y8" s="19">
        <f>D16</f>
        <v>60</v>
      </c>
      <c r="Z8" s="65"/>
      <c r="AA8" s="21" t="s">
        <v>31</v>
      </c>
      <c r="AB8" s="19">
        <f>D20</f>
        <v>60</v>
      </c>
      <c r="AC8" s="48"/>
      <c r="AD8" s="15">
        <v>2</v>
      </c>
      <c r="AE8" s="20">
        <f t="shared" si="6"/>
        <v>247.83333333333334</v>
      </c>
      <c r="AF8" s="20">
        <f>-0.5*$AF$2</f>
        <v>-9.5</v>
      </c>
      <c r="AG8" s="11"/>
      <c r="AH8" s="10" t="s">
        <v>6</v>
      </c>
      <c r="AI8" s="10" t="s">
        <v>9</v>
      </c>
      <c r="AJ8" s="11"/>
      <c r="AK8" s="15">
        <v>2</v>
      </c>
      <c r="AL8" s="20">
        <f t="shared" si="7"/>
        <v>240.83333333333334</v>
      </c>
      <c r="AM8" s="20">
        <f>0.5*$AM$2</f>
        <v>5</v>
      </c>
      <c r="AN8" s="11"/>
      <c r="AO8" s="10" t="s">
        <v>6</v>
      </c>
      <c r="AP8" s="10" t="s">
        <v>9</v>
      </c>
      <c r="AQ8" s="69"/>
      <c r="AR8" s="34">
        <f>F8</f>
        <v>236</v>
      </c>
      <c r="AS8" s="11"/>
      <c r="AT8" s="8">
        <f>AU2-AU5</f>
        <v>-158.05573154623917</v>
      </c>
      <c r="AU8" s="8">
        <f>-AU4/2</f>
        <v>-39</v>
      </c>
      <c r="AV8" s="11"/>
      <c r="AW8" s="23" t="s">
        <v>23</v>
      </c>
      <c r="AX8" s="20">
        <f>AX6/AX7</f>
        <v>-0.8333333333333334</v>
      </c>
      <c r="AY8" s="11"/>
      <c r="AZ8" s="21" t="s">
        <v>25</v>
      </c>
      <c r="BA8" s="18">
        <f>Y8</f>
        <v>60</v>
      </c>
      <c r="BB8" s="11"/>
      <c r="BC8" s="21" t="s">
        <v>31</v>
      </c>
      <c r="BD8" s="18">
        <f>AB8</f>
        <v>60</v>
      </c>
      <c r="BE8" s="11"/>
      <c r="BF8" s="15">
        <v>2</v>
      </c>
      <c r="BG8" s="20">
        <f t="shared" si="8"/>
        <v>-247.83333333333334</v>
      </c>
      <c r="BH8" s="20">
        <f>-0.5*$AF$2</f>
        <v>-9.5</v>
      </c>
      <c r="BI8" s="11"/>
      <c r="BJ8" s="10" t="s">
        <v>6</v>
      </c>
      <c r="BK8" s="10" t="s">
        <v>9</v>
      </c>
      <c r="BL8" s="11"/>
      <c r="BM8" s="15">
        <v>2</v>
      </c>
      <c r="BN8" s="20">
        <f t="shared" si="9"/>
        <v>-240.83333333333334</v>
      </c>
      <c r="BO8" s="20">
        <f>0.5*$BO$2</f>
        <v>5</v>
      </c>
      <c r="BP8" s="11"/>
      <c r="BQ8" s="10" t="s">
        <v>6</v>
      </c>
      <c r="BR8" s="10" t="s">
        <v>9</v>
      </c>
      <c r="BS8" s="11"/>
      <c r="BT8" s="15">
        <v>1</v>
      </c>
      <c r="BU8" s="20">
        <f aca="true" t="shared" si="17" ref="BU8:BU16">BU7+(90-$BU$7)/9</f>
        <v>45.38272985979128</v>
      </c>
      <c r="BV8" s="20">
        <f t="shared" si="10"/>
        <v>243.03912276466343</v>
      </c>
      <c r="BW8" s="20">
        <f t="shared" si="11"/>
        <v>17.2931799124886</v>
      </c>
      <c r="BX8" s="11"/>
      <c r="BY8" s="15">
        <v>1</v>
      </c>
      <c r="BZ8" s="20">
        <f aca="true" t="shared" si="18" ref="BZ8:BZ16">BZ7+(90-$BU$7)/9</f>
        <v>45.38272985979128</v>
      </c>
      <c r="CA8" s="20">
        <f t="shared" si="12"/>
        <v>239.48005091412546</v>
      </c>
      <c r="CB8" s="20">
        <f t="shared" si="13"/>
        <v>-20.805018115297532</v>
      </c>
      <c r="CC8" s="11"/>
      <c r="CD8" s="20">
        <f t="shared" si="14"/>
        <v>-243.03912276466343</v>
      </c>
      <c r="CE8" s="20">
        <f t="shared" si="15"/>
        <v>17.2931799124886</v>
      </c>
      <c r="CF8" s="11"/>
      <c r="CG8" s="20">
        <f aca="true" t="shared" si="19" ref="CG8:CG28">-CA8</f>
        <v>-239.48005091412546</v>
      </c>
      <c r="CH8" s="20">
        <f aca="true" t="shared" si="20" ref="CH8:CH28">CB8</f>
        <v>-20.805018115297532</v>
      </c>
      <c r="CI8" s="11"/>
      <c r="CJ8" s="15">
        <v>1</v>
      </c>
      <c r="CK8" s="20">
        <f aca="true" t="shared" si="21" ref="CK8:CK16">CJ8*$CM$5/9</f>
        <v>7.107823089831837</v>
      </c>
      <c r="CL8" s="20">
        <f aca="true" t="shared" si="22" ref="CL8:CL16">$CM$4*SIN(CK8*PI()/180)</f>
        <v>11.842603918377389</v>
      </c>
      <c r="CM8" s="20">
        <f aca="true" t="shared" si="23" ref="CM8:CM16">$CM$4*COS(CK8*PI()/180)</f>
        <v>94.97237878684746</v>
      </c>
      <c r="CN8" s="11"/>
      <c r="CO8" s="18">
        <f>CO3</f>
        <v>253.17647832942552</v>
      </c>
      <c r="CP8" s="18">
        <f>CP3</f>
        <v>41.99999999999997</v>
      </c>
      <c r="CQ8" s="11"/>
      <c r="CR8" s="18">
        <f>-CO8</f>
        <v>-253.17647832942552</v>
      </c>
      <c r="CS8" s="18">
        <f>CP8</f>
        <v>41.99999999999997</v>
      </c>
      <c r="CT8" s="11"/>
      <c r="CU8" s="15">
        <v>80</v>
      </c>
      <c r="CV8" s="20">
        <f t="shared" si="16"/>
        <v>222.56878844991382</v>
      </c>
      <c r="CW8" s="20">
        <f aca="true" t="shared" si="24" ref="CW8:CW16">$CW$5+$CW$2*COS(CU8*PI()/180)</f>
        <v>102.6538160187204</v>
      </c>
      <c r="CX8" s="11"/>
      <c r="CY8" s="15">
        <v>80</v>
      </c>
      <c r="CZ8" s="20">
        <f aca="true" t="shared" si="25" ref="CZ8:CZ16">$DA$4+$DA$2*SIN(CY8*PI()/180)</f>
        <v>227.56878844991382</v>
      </c>
      <c r="DA8" s="20">
        <f aca="true" t="shared" si="26" ref="DA8:DA16">$DA$5-$DA$2*COS(CY8*PI()/180)</f>
        <v>-102.6538160187204</v>
      </c>
      <c r="DB8" s="11"/>
      <c r="DC8" s="20">
        <f aca="true" t="shared" si="27" ref="DC8:DC27">-CV8</f>
        <v>-222.56878844991382</v>
      </c>
      <c r="DD8" s="20">
        <f aca="true" t="shared" si="28" ref="DD8:DD27">CW8</f>
        <v>102.6538160187204</v>
      </c>
      <c r="DE8" s="11"/>
      <c r="DF8" s="20">
        <f aca="true" t="shared" si="29" ref="DF8:DF27">-CZ8</f>
        <v>-227.56878844991382</v>
      </c>
      <c r="DG8" s="20">
        <f aca="true" t="shared" si="30" ref="DG8:DG27">DA8</f>
        <v>-102.6538160187204</v>
      </c>
      <c r="DH8" s="11"/>
      <c r="DI8" s="71" t="s">
        <v>119</v>
      </c>
      <c r="DJ8" s="71"/>
      <c r="DK8" s="48"/>
      <c r="DL8" s="11"/>
      <c r="DM8" s="18">
        <f>DM3</f>
        <v>188.17647832942552</v>
      </c>
      <c r="DN8" s="18">
        <f>DN3</f>
        <v>-135.7078889120432</v>
      </c>
      <c r="DO8" s="65"/>
      <c r="DP8" s="11"/>
      <c r="DQ8" s="18">
        <f>-DM8</f>
        <v>-188.17647832942552</v>
      </c>
      <c r="DR8" s="18">
        <f>DN8</f>
        <v>-135.7078889120432</v>
      </c>
      <c r="DS8" s="11"/>
      <c r="DT8" s="35" t="s">
        <v>6</v>
      </c>
      <c r="DU8" s="35" t="s">
        <v>9</v>
      </c>
      <c r="DV8" s="11"/>
      <c r="DW8" s="35" t="s">
        <v>6</v>
      </c>
      <c r="DX8" s="35" t="s">
        <v>9</v>
      </c>
    </row>
    <row r="9" spans="3:128" ht="12.75">
      <c r="C9" s="45" t="s">
        <v>12</v>
      </c>
      <c r="D9" s="44">
        <v>3</v>
      </c>
      <c r="F9" s="12" t="s">
        <v>152</v>
      </c>
      <c r="G9" s="9">
        <f t="shared" si="5"/>
        <v>6</v>
      </c>
      <c r="H9" s="8">
        <f t="shared" si="1"/>
        <v>159.96052423402512</v>
      </c>
      <c r="I9" s="8">
        <f t="shared" si="2"/>
        <v>3.5539677511002177</v>
      </c>
      <c r="J9" s="8">
        <f t="shared" si="3"/>
        <v>33.81374444252129</v>
      </c>
      <c r="K9" s="8">
        <f t="shared" si="4"/>
        <v>193.7742686765464</v>
      </c>
      <c r="L9" s="8">
        <v>47</v>
      </c>
      <c r="M9" s="8">
        <v>33</v>
      </c>
      <c r="N9" s="8"/>
      <c r="O9" s="8"/>
      <c r="P9" s="64"/>
      <c r="Q9" s="11"/>
      <c r="R9" s="8">
        <f>S2+S5</f>
        <v>158.05573154623917</v>
      </c>
      <c r="S9" s="8">
        <f>S4/2</f>
        <v>39</v>
      </c>
      <c r="T9" s="11"/>
      <c r="U9" s="23" t="s">
        <v>28</v>
      </c>
      <c r="V9" s="20">
        <f>90+V5</f>
        <v>129.8055710922652</v>
      </c>
      <c r="W9" s="11"/>
      <c r="X9" s="10" t="s">
        <v>6</v>
      </c>
      <c r="Y9" s="10" t="s">
        <v>9</v>
      </c>
      <c r="Z9" s="65"/>
      <c r="AA9" s="10" t="s">
        <v>6</v>
      </c>
      <c r="AB9" s="10" t="s">
        <v>9</v>
      </c>
      <c r="AC9" s="65"/>
      <c r="AD9" s="15">
        <v>3</v>
      </c>
      <c r="AE9" s="20">
        <f t="shared" si="6"/>
        <v>248.83333333333334</v>
      </c>
      <c r="AF9" s="20">
        <f>0.5*$AF$2</f>
        <v>9.5</v>
      </c>
      <c r="AG9" s="11"/>
      <c r="AH9" s="19">
        <f>AH6+7</f>
        <v>277.83333333333337</v>
      </c>
      <c r="AI9" s="20">
        <v>0</v>
      </c>
      <c r="AJ9" s="11"/>
      <c r="AK9" s="15">
        <v>3</v>
      </c>
      <c r="AL9" s="20">
        <f t="shared" si="7"/>
        <v>240.33333333333334</v>
      </c>
      <c r="AM9" s="20">
        <f>-0.5*$AM$2</f>
        <v>-5</v>
      </c>
      <c r="AN9" s="11"/>
      <c r="AO9" s="16" t="e">
        <f>IF(F8=AP7,AL24-15,NA())</f>
        <v>#N/A</v>
      </c>
      <c r="AP9" s="16" t="e">
        <f>IF(F8=AP7,0,NA())</f>
        <v>#N/A</v>
      </c>
      <c r="AQ9" s="11"/>
      <c r="AR9" s="11"/>
      <c r="AS9" s="11"/>
      <c r="AT9" s="8">
        <f>AT8</f>
        <v>-158.05573154623917</v>
      </c>
      <c r="AU9" s="8">
        <f>AU4/2</f>
        <v>39</v>
      </c>
      <c r="AV9" s="11"/>
      <c r="AW9" s="23" t="s">
        <v>28</v>
      </c>
      <c r="AX9" s="20">
        <f>90+AX5</f>
        <v>50.1944289077348</v>
      </c>
      <c r="AY9" s="11"/>
      <c r="AZ9" s="10" t="s">
        <v>6</v>
      </c>
      <c r="BA9" s="10" t="s">
        <v>9</v>
      </c>
      <c r="BB9" s="11"/>
      <c r="BC9" s="10" t="s">
        <v>6</v>
      </c>
      <c r="BD9" s="10" t="s">
        <v>9</v>
      </c>
      <c r="BE9" s="11"/>
      <c r="BF9" s="15">
        <v>3</v>
      </c>
      <c r="BG9" s="20">
        <f t="shared" si="8"/>
        <v>-248.83333333333334</v>
      </c>
      <c r="BH9" s="20">
        <f>0.5*$AF$2</f>
        <v>9.5</v>
      </c>
      <c r="BI9" s="11"/>
      <c r="BJ9" s="18">
        <f>-AH9</f>
        <v>-277.83333333333337</v>
      </c>
      <c r="BK9" s="20">
        <v>0</v>
      </c>
      <c r="BL9" s="11"/>
      <c r="BM9" s="15">
        <v>3</v>
      </c>
      <c r="BN9" s="20">
        <f t="shared" si="9"/>
        <v>-240.33333333333334</v>
      </c>
      <c r="BO9" s="20">
        <f>-0.5*$BO$2</f>
        <v>-5</v>
      </c>
      <c r="BP9" s="11"/>
      <c r="BQ9" s="16" t="e">
        <f>IF(F8=BR7,BN24+15,NA())</f>
        <v>#N/A</v>
      </c>
      <c r="BR9" s="16" t="e">
        <f>IF(F8=BR7,0,NA())</f>
        <v>#N/A</v>
      </c>
      <c r="BS9" s="11"/>
      <c r="BT9" s="15">
        <v>2</v>
      </c>
      <c r="BU9" s="20">
        <f t="shared" si="17"/>
        <v>50.95988862731737</v>
      </c>
      <c r="BV9" s="20">
        <f t="shared" si="10"/>
        <v>245.32175360979093</v>
      </c>
      <c r="BW9" s="20">
        <f t="shared" si="11"/>
        <v>19.843592183153433</v>
      </c>
      <c r="BX9" s="11"/>
      <c r="BY9" s="15">
        <v>2</v>
      </c>
      <c r="BZ9" s="20">
        <f t="shared" si="18"/>
        <v>50.95988862731737</v>
      </c>
      <c r="CA9" s="20">
        <f t="shared" si="12"/>
        <v>241.43822761353792</v>
      </c>
      <c r="CB9" s="20">
        <f t="shared" si="13"/>
        <v>-22.992913671415163</v>
      </c>
      <c r="CC9" s="11"/>
      <c r="CD9" s="20">
        <f t="shared" si="14"/>
        <v>-245.32175360979093</v>
      </c>
      <c r="CE9" s="20">
        <f t="shared" si="15"/>
        <v>19.843592183153433</v>
      </c>
      <c r="CF9" s="11"/>
      <c r="CG9" s="20">
        <f t="shared" si="19"/>
        <v>-241.43822761353792</v>
      </c>
      <c r="CH9" s="20">
        <f t="shared" si="20"/>
        <v>-22.992913671415163</v>
      </c>
      <c r="CI9" s="11"/>
      <c r="CJ9" s="15">
        <v>2</v>
      </c>
      <c r="CK9" s="20">
        <f t="shared" si="21"/>
        <v>14.215646179663674</v>
      </c>
      <c r="CL9" s="20">
        <f t="shared" si="22"/>
        <v>23.503188252169554</v>
      </c>
      <c r="CM9" s="20">
        <f t="shared" si="23"/>
        <v>92.77715312501822</v>
      </c>
      <c r="CN9" s="11"/>
      <c r="CO9" s="18">
        <f>CO8</f>
        <v>253.17647832942552</v>
      </c>
      <c r="CP9" s="18">
        <f>CP6</f>
        <v>95.70788891204319</v>
      </c>
      <c r="CQ9" s="11"/>
      <c r="CR9" s="18">
        <f>CR8</f>
        <v>-253.17647832942552</v>
      </c>
      <c r="CS9" s="18">
        <f>CP9</f>
        <v>95.70788891204319</v>
      </c>
      <c r="CT9" s="11"/>
      <c r="CU9" s="15">
        <v>70</v>
      </c>
      <c r="CV9" s="20">
        <f t="shared" si="16"/>
        <v>220.76418316086185</v>
      </c>
      <c r="CW9" s="20">
        <f t="shared" si="24"/>
        <v>109.38869464506995</v>
      </c>
      <c r="CX9" s="11"/>
      <c r="CY9" s="15">
        <v>70</v>
      </c>
      <c r="CZ9" s="20">
        <f t="shared" si="25"/>
        <v>225.76418316086185</v>
      </c>
      <c r="DA9" s="20">
        <f t="shared" si="26"/>
        <v>-109.38869464506995</v>
      </c>
      <c r="DB9" s="11"/>
      <c r="DC9" s="20">
        <f t="shared" si="27"/>
        <v>-220.76418316086185</v>
      </c>
      <c r="DD9" s="20">
        <f t="shared" si="28"/>
        <v>109.38869464506995</v>
      </c>
      <c r="DE9" s="11"/>
      <c r="DF9" s="20">
        <f t="shared" si="29"/>
        <v>-225.76418316086185</v>
      </c>
      <c r="DG9" s="20">
        <f t="shared" si="30"/>
        <v>-109.38869464506995</v>
      </c>
      <c r="DH9" s="11"/>
      <c r="DI9" s="35" t="s">
        <v>6</v>
      </c>
      <c r="DJ9" s="35" t="s">
        <v>9</v>
      </c>
      <c r="DK9" s="48"/>
      <c r="DL9" s="11"/>
      <c r="DM9" s="18">
        <f>CL16</f>
        <v>86</v>
      </c>
      <c r="DN9" s="20">
        <f>DN4+(DN3-DN5)</f>
        <v>-125.70788891204319</v>
      </c>
      <c r="DO9" s="65"/>
      <c r="DP9" s="11"/>
      <c r="DQ9" s="18">
        <f>-DM9</f>
        <v>-86</v>
      </c>
      <c r="DR9" s="18">
        <f>DN9</f>
        <v>-125.70788891204319</v>
      </c>
      <c r="DS9" s="11"/>
      <c r="DT9" s="20">
        <f>DU7</f>
        <v>238.17647832942552</v>
      </c>
      <c r="DU9" s="20">
        <f>DU4</f>
        <v>68.8539444560216</v>
      </c>
      <c r="DV9" s="11"/>
      <c r="DW9" s="20">
        <f>-DT9</f>
        <v>-238.17647832942552</v>
      </c>
      <c r="DX9" s="20">
        <f>DU9</f>
        <v>68.8539444560216</v>
      </c>
    </row>
    <row r="10" spans="3:128" ht="12.75">
      <c r="C10" s="45" t="s">
        <v>136</v>
      </c>
      <c r="D10" s="44">
        <v>4</v>
      </c>
      <c r="F10" s="52">
        <v>22761</v>
      </c>
      <c r="G10" s="9">
        <f t="shared" si="5"/>
        <v>7</v>
      </c>
      <c r="H10" s="8">
        <f t="shared" si="1"/>
        <v>159.94633765668888</v>
      </c>
      <c r="I10" s="8">
        <f t="shared" si="2"/>
        <v>4.143557675775014</v>
      </c>
      <c r="J10" s="8">
        <f t="shared" si="3"/>
        <v>33.74656915580495</v>
      </c>
      <c r="K10" s="8">
        <f t="shared" si="4"/>
        <v>193.69290681249385</v>
      </c>
      <c r="L10" s="8">
        <v>48</v>
      </c>
      <c r="M10" s="8">
        <v>32</v>
      </c>
      <c r="N10" s="8"/>
      <c r="O10" s="8"/>
      <c r="P10" s="64"/>
      <c r="Q10" s="11"/>
      <c r="R10" s="8">
        <f>S2-(S3-S5)</f>
        <v>98.05573154623917</v>
      </c>
      <c r="S10" s="8">
        <f>S4/2</f>
        <v>39</v>
      </c>
      <c r="T10" s="11"/>
      <c r="U10" s="23" t="s">
        <v>29</v>
      </c>
      <c r="V10" s="20">
        <f>SIN(V9*PI()/180)</f>
        <v>0.7682212795973757</v>
      </c>
      <c r="W10" s="11"/>
      <c r="X10" s="20">
        <f>IF(Y3=0,V12,NA())</f>
        <v>230.91666666666666</v>
      </c>
      <c r="Y10" s="20">
        <f>IF(Y3=0,V13,NA())</f>
        <v>26.5</v>
      </c>
      <c r="Z10" s="65"/>
      <c r="AA10" s="20">
        <f>IF(AB3=0,V12,NA())</f>
        <v>230.91666666666666</v>
      </c>
      <c r="AB10" s="20">
        <f>IF(AB3=0,-V13,NA())</f>
        <v>-26.5</v>
      </c>
      <c r="AC10" s="69"/>
      <c r="AD10" s="15">
        <v>3</v>
      </c>
      <c r="AE10" s="20">
        <f t="shared" si="6"/>
        <v>248.83333333333334</v>
      </c>
      <c r="AF10" s="20">
        <f>-0.5*$AF$2</f>
        <v>-9.5</v>
      </c>
      <c r="AG10" s="11"/>
      <c r="AH10" s="71" t="s">
        <v>58</v>
      </c>
      <c r="AI10" s="71"/>
      <c r="AJ10" s="11"/>
      <c r="AK10" s="15">
        <v>3</v>
      </c>
      <c r="AL10" s="20">
        <f t="shared" si="7"/>
        <v>240.33333333333334</v>
      </c>
      <c r="AM10" s="20">
        <f>0.5*$AM$2</f>
        <v>5</v>
      </c>
      <c r="AN10" s="11"/>
      <c r="AO10" s="71" t="s">
        <v>63</v>
      </c>
      <c r="AP10" s="71"/>
      <c r="AQ10" s="48"/>
      <c r="AR10" s="11"/>
      <c r="AS10" s="11"/>
      <c r="AT10" s="8">
        <f>AT7</f>
        <v>-98.05573154623917</v>
      </c>
      <c r="AU10" s="8">
        <f>AU4/2</f>
        <v>39</v>
      </c>
      <c r="AV10" s="11"/>
      <c r="AW10" s="23" t="s">
        <v>29</v>
      </c>
      <c r="AX10" s="20">
        <f>SIN(AX9*PI()/180)</f>
        <v>0.7682212795973757</v>
      </c>
      <c r="AY10" s="11"/>
      <c r="AZ10" s="20">
        <f>IF(BA3=0,AX12,NA())</f>
        <v>-230.91666666666666</v>
      </c>
      <c r="BA10" s="20">
        <f>IF(BA3=0,AX13,NA())</f>
        <v>26.5</v>
      </c>
      <c r="BB10" s="11"/>
      <c r="BC10" s="20" t="e">
        <f>IF(BD3=0,AX12,NA())</f>
        <v>#N/A</v>
      </c>
      <c r="BD10" s="20" t="e">
        <f>IF(BD3=0,-AX13,NA())</f>
        <v>#N/A</v>
      </c>
      <c r="BE10" s="11"/>
      <c r="BF10" s="15">
        <v>3</v>
      </c>
      <c r="BG10" s="20">
        <f t="shared" si="8"/>
        <v>-248.83333333333334</v>
      </c>
      <c r="BH10" s="20">
        <f>-0.5*$AF$2</f>
        <v>-9.5</v>
      </c>
      <c r="BI10" s="11"/>
      <c r="BJ10" s="71" t="s">
        <v>88</v>
      </c>
      <c r="BK10" s="71"/>
      <c r="BL10" s="11"/>
      <c r="BM10" s="15">
        <v>3</v>
      </c>
      <c r="BN10" s="20">
        <f t="shared" si="9"/>
        <v>-240.33333333333334</v>
      </c>
      <c r="BO10" s="20">
        <f>0.5*$BO$2</f>
        <v>5</v>
      </c>
      <c r="BP10" s="11"/>
      <c r="BQ10" s="71" t="s">
        <v>93</v>
      </c>
      <c r="BR10" s="71"/>
      <c r="BS10" s="11"/>
      <c r="BT10" s="15">
        <v>3</v>
      </c>
      <c r="BU10" s="20">
        <f t="shared" si="17"/>
        <v>56.537047394843455</v>
      </c>
      <c r="BV10" s="20">
        <f t="shared" si="10"/>
        <v>247.3457142652239</v>
      </c>
      <c r="BW10" s="20">
        <f t="shared" si="11"/>
        <v>22.603771451017128</v>
      </c>
      <c r="BX10" s="11"/>
      <c r="BY10" s="15">
        <v>3</v>
      </c>
      <c r="BZ10" s="20">
        <f t="shared" si="18"/>
        <v>56.537047394843455</v>
      </c>
      <c r="CA10" s="20">
        <f t="shared" si="12"/>
        <v>243.17450161704417</v>
      </c>
      <c r="CB10" s="20">
        <f t="shared" si="13"/>
        <v>-25.36075985209276</v>
      </c>
      <c r="CC10" s="11"/>
      <c r="CD10" s="20">
        <f t="shared" si="14"/>
        <v>-247.3457142652239</v>
      </c>
      <c r="CE10" s="20">
        <f t="shared" si="15"/>
        <v>22.603771451017128</v>
      </c>
      <c r="CF10" s="11"/>
      <c r="CG10" s="20">
        <f t="shared" si="19"/>
        <v>-243.17450161704417</v>
      </c>
      <c r="CH10" s="20">
        <f t="shared" si="20"/>
        <v>-25.36075985209276</v>
      </c>
      <c r="CI10" s="11"/>
      <c r="CJ10" s="15">
        <v>3</v>
      </c>
      <c r="CK10" s="20">
        <f t="shared" si="21"/>
        <v>21.32346926949551</v>
      </c>
      <c r="CL10" s="20">
        <f t="shared" si="22"/>
        <v>34.802531038783954</v>
      </c>
      <c r="CM10" s="20">
        <f t="shared" si="23"/>
        <v>89.1559523155604</v>
      </c>
      <c r="CN10" s="11"/>
      <c r="CO10" s="38"/>
      <c r="CP10" s="38"/>
      <c r="CQ10" s="11"/>
      <c r="CR10" s="38"/>
      <c r="CS10" s="38"/>
      <c r="CT10" s="11"/>
      <c r="CU10" s="15">
        <v>60</v>
      </c>
      <c r="CV10" s="20">
        <f t="shared" si="16"/>
        <v>217.81749448080308</v>
      </c>
      <c r="CW10" s="20">
        <f t="shared" si="24"/>
        <v>115.70788891204319</v>
      </c>
      <c r="CX10" s="11"/>
      <c r="CY10" s="15">
        <v>60</v>
      </c>
      <c r="CZ10" s="20">
        <f t="shared" si="25"/>
        <v>222.81749448080308</v>
      </c>
      <c r="DA10" s="20">
        <f t="shared" si="26"/>
        <v>-115.70788891204319</v>
      </c>
      <c r="DB10" s="11"/>
      <c r="DC10" s="20">
        <f t="shared" si="27"/>
        <v>-217.81749448080308</v>
      </c>
      <c r="DD10" s="20">
        <f t="shared" si="28"/>
        <v>115.70788891204319</v>
      </c>
      <c r="DE10" s="11"/>
      <c r="DF10" s="20">
        <f t="shared" si="29"/>
        <v>-222.81749448080308</v>
      </c>
      <c r="DG10" s="20">
        <f t="shared" si="30"/>
        <v>-115.70788891204319</v>
      </c>
      <c r="DH10" s="11"/>
      <c r="DI10" s="18">
        <f>CV27</f>
        <v>183.17647832942552</v>
      </c>
      <c r="DJ10" s="18">
        <f>CW27</f>
        <v>165.7078889120432</v>
      </c>
      <c r="DK10" s="65"/>
      <c r="DL10" s="11"/>
      <c r="DM10" s="43">
        <f>DM9/2</f>
        <v>43</v>
      </c>
      <c r="DN10" s="18">
        <f>DN8</f>
        <v>-135.7078889120432</v>
      </c>
      <c r="DO10" s="65"/>
      <c r="DP10" s="11"/>
      <c r="DQ10" s="18">
        <f>-DM10</f>
        <v>-43</v>
      </c>
      <c r="DR10" s="18">
        <f>DN10</f>
        <v>-135.7078889120432</v>
      </c>
      <c r="DS10" s="11"/>
      <c r="DT10" s="38"/>
      <c r="DU10" s="38"/>
      <c r="DV10" s="11"/>
      <c r="DW10" s="38"/>
      <c r="DX10" s="38"/>
    </row>
    <row r="11" spans="3:128" ht="14.25">
      <c r="C11" s="45" t="s">
        <v>137</v>
      </c>
      <c r="D11" s="44">
        <v>80</v>
      </c>
      <c r="F11" s="8">
        <f>F10*90/32767</f>
        <v>62.51686147648549</v>
      </c>
      <c r="G11" s="9">
        <f t="shared" si="5"/>
        <v>8</v>
      </c>
      <c r="H11" s="8">
        <f t="shared" si="1"/>
        <v>159.9300136317519</v>
      </c>
      <c r="I11" s="8">
        <f t="shared" si="2"/>
        <v>4.731885432642225</v>
      </c>
      <c r="J11" s="8">
        <f t="shared" si="3"/>
        <v>33.669114337213394</v>
      </c>
      <c r="K11" s="8">
        <f t="shared" si="4"/>
        <v>193.5991279689653</v>
      </c>
      <c r="L11" s="8">
        <v>49</v>
      </c>
      <c r="M11" s="8">
        <v>31</v>
      </c>
      <c r="N11" s="8"/>
      <c r="O11" s="8"/>
      <c r="P11" s="64"/>
      <c r="Q11" s="11"/>
      <c r="R11" s="79" t="s">
        <v>38</v>
      </c>
      <c r="S11" s="79"/>
      <c r="T11" s="11"/>
      <c r="U11" s="23" t="s">
        <v>30</v>
      </c>
      <c r="V11" s="20">
        <f>COS(V9*PI()/180)</f>
        <v>-0.6401843996644799</v>
      </c>
      <c r="W11" s="11"/>
      <c r="X11" s="20">
        <f>IF(Y3=0,V12+Y8*V7,NA())</f>
        <v>277.0099434425092</v>
      </c>
      <c r="Y11" s="20">
        <f>IF(Y3=0,V13+Y8*V6,NA())</f>
        <v>64.9110639798688</v>
      </c>
      <c r="Z11" s="65"/>
      <c r="AA11" s="20">
        <f>IF(AB3=0,V12+AB8*V7,NA())</f>
        <v>277.0099434425092</v>
      </c>
      <c r="AB11" s="20">
        <f>IF(AB3=0,AB10-AB8*V6,NA())</f>
        <v>-64.9110639798688</v>
      </c>
      <c r="AC11" s="65"/>
      <c r="AD11" s="15">
        <v>4</v>
      </c>
      <c r="AE11" s="20">
        <f t="shared" si="6"/>
        <v>249.83333333333334</v>
      </c>
      <c r="AF11" s="20">
        <f>0.5*$AF$2</f>
        <v>9.5</v>
      </c>
      <c r="AG11" s="11"/>
      <c r="AH11" s="10" t="s">
        <v>6</v>
      </c>
      <c r="AI11" s="10" t="s">
        <v>9</v>
      </c>
      <c r="AJ11" s="11"/>
      <c r="AK11" s="15">
        <v>4</v>
      </c>
      <c r="AL11" s="20">
        <f t="shared" si="7"/>
        <v>239.83333333333334</v>
      </c>
      <c r="AM11" s="20">
        <f>-0.5*$AM$2</f>
        <v>-5</v>
      </c>
      <c r="AN11" s="11"/>
      <c r="AO11" s="14" t="s">
        <v>34</v>
      </c>
      <c r="AP11" s="20">
        <f>AP7+1</f>
        <v>358</v>
      </c>
      <c r="AQ11" s="65"/>
      <c r="AR11" s="11"/>
      <c r="AS11" s="11"/>
      <c r="AT11" s="79" t="s">
        <v>68</v>
      </c>
      <c r="AU11" s="79"/>
      <c r="AV11" s="11"/>
      <c r="AW11" s="23" t="s">
        <v>30</v>
      </c>
      <c r="AX11" s="20">
        <f>COS(AX9*PI()/180)</f>
        <v>0.6401843996644799</v>
      </c>
      <c r="AY11" s="11"/>
      <c r="AZ11" s="20">
        <f>IF(BA3=0,AX12-BA8*AX7,NA())</f>
        <v>-277.0099434425092</v>
      </c>
      <c r="BA11" s="20">
        <f>IF(BA3=0,AX13-BA8*AX6,NA())</f>
        <v>64.9110639798688</v>
      </c>
      <c r="BB11" s="11"/>
      <c r="BC11" s="20" t="e">
        <f>IF(BD3=0,AX12-BD8*AX7,NA())</f>
        <v>#N/A</v>
      </c>
      <c r="BD11" s="20" t="e">
        <f>IF(BD3=0,BD10+BD8*AX6,NA())</f>
        <v>#N/A</v>
      </c>
      <c r="BE11" s="11"/>
      <c r="BF11" s="15">
        <v>4</v>
      </c>
      <c r="BG11" s="20">
        <f t="shared" si="8"/>
        <v>-249.83333333333334</v>
      </c>
      <c r="BH11" s="20">
        <f>0.5*$AF$2</f>
        <v>9.5</v>
      </c>
      <c r="BI11" s="11"/>
      <c r="BJ11" s="10" t="s">
        <v>6</v>
      </c>
      <c r="BK11" s="10" t="s">
        <v>9</v>
      </c>
      <c r="BL11" s="11"/>
      <c r="BM11" s="15">
        <v>4</v>
      </c>
      <c r="BN11" s="20">
        <f t="shared" si="9"/>
        <v>-239.83333333333334</v>
      </c>
      <c r="BO11" s="20">
        <f>-0.5*$BO$2</f>
        <v>-5</v>
      </c>
      <c r="BP11" s="11"/>
      <c r="BQ11" s="14" t="s">
        <v>34</v>
      </c>
      <c r="BR11" s="20">
        <f>BR7+1</f>
        <v>718</v>
      </c>
      <c r="BS11" s="11"/>
      <c r="BT11" s="15">
        <v>4</v>
      </c>
      <c r="BU11" s="20">
        <f t="shared" si="17"/>
        <v>62.11420616236954</v>
      </c>
      <c r="BV11" s="20">
        <f t="shared" si="10"/>
        <v>249.0918427732728</v>
      </c>
      <c r="BW11" s="20">
        <f t="shared" si="11"/>
        <v>25.54758556859728</v>
      </c>
      <c r="BX11" s="11"/>
      <c r="BY11" s="15">
        <v>4</v>
      </c>
      <c r="BZ11" s="20">
        <f t="shared" si="18"/>
        <v>62.11420616236954</v>
      </c>
      <c r="CA11" s="20">
        <f t="shared" si="12"/>
        <v>244.67243465599344</v>
      </c>
      <c r="CB11" s="20">
        <f t="shared" si="13"/>
        <v>-27.886138944709423</v>
      </c>
      <c r="CC11" s="11"/>
      <c r="CD11" s="20">
        <f t="shared" si="14"/>
        <v>-249.0918427732728</v>
      </c>
      <c r="CE11" s="20">
        <f t="shared" si="15"/>
        <v>25.54758556859728</v>
      </c>
      <c r="CF11" s="11"/>
      <c r="CG11" s="20">
        <f t="shared" si="19"/>
        <v>-244.67243465599344</v>
      </c>
      <c r="CH11" s="20">
        <f t="shared" si="20"/>
        <v>-27.886138944709423</v>
      </c>
      <c r="CI11" s="11"/>
      <c r="CJ11" s="15">
        <v>4</v>
      </c>
      <c r="CK11" s="20">
        <f t="shared" si="21"/>
        <v>28.431292359327347</v>
      </c>
      <c r="CL11" s="20">
        <f t="shared" si="22"/>
        <v>45.566962560455735</v>
      </c>
      <c r="CM11" s="20">
        <f t="shared" si="23"/>
        <v>84.1644338364729</v>
      </c>
      <c r="CN11" s="11"/>
      <c r="CO11" s="18">
        <f>CO5:CP5</f>
        <v>223.17647832942552</v>
      </c>
      <c r="CP11" s="18">
        <f>CO5:CP5</f>
        <v>41.99999999999999</v>
      </c>
      <c r="CQ11" s="11"/>
      <c r="CR11" s="18">
        <f>-CO11</f>
        <v>-223.17647832942552</v>
      </c>
      <c r="CS11" s="18">
        <f>CP11</f>
        <v>41.99999999999999</v>
      </c>
      <c r="CT11" s="11"/>
      <c r="CU11" s="15">
        <v>50</v>
      </c>
      <c r="CV11" s="20">
        <f t="shared" si="16"/>
        <v>213.81825605418464</v>
      </c>
      <c r="CW11" s="20">
        <f t="shared" si="24"/>
        <v>121.41939329950476</v>
      </c>
      <c r="CX11" s="11"/>
      <c r="CY11" s="15">
        <v>50</v>
      </c>
      <c r="CZ11" s="20">
        <f t="shared" si="25"/>
        <v>218.81825605418464</v>
      </c>
      <c r="DA11" s="20">
        <f t="shared" si="26"/>
        <v>-121.41939329950476</v>
      </c>
      <c r="DB11" s="11"/>
      <c r="DC11" s="20">
        <f t="shared" si="27"/>
        <v>-213.81825605418464</v>
      </c>
      <c r="DD11" s="20">
        <f t="shared" si="28"/>
        <v>121.41939329950476</v>
      </c>
      <c r="DE11" s="11"/>
      <c r="DF11" s="20">
        <f t="shared" si="29"/>
        <v>-218.81825605418464</v>
      </c>
      <c r="DG11" s="20">
        <f t="shared" si="30"/>
        <v>-121.41939329950476</v>
      </c>
      <c r="DH11" s="11"/>
      <c r="DI11" s="18">
        <f>CL16</f>
        <v>86</v>
      </c>
      <c r="DJ11" s="18">
        <f>DJ10</f>
        <v>165.7078889120432</v>
      </c>
      <c r="DK11" s="65"/>
      <c r="DL11" s="11"/>
      <c r="DM11" s="40"/>
      <c r="DN11" s="40"/>
      <c r="DO11" s="65"/>
      <c r="DP11" s="11"/>
      <c r="DQ11" s="40"/>
      <c r="DR11" s="40"/>
      <c r="DS11" s="11"/>
      <c r="DT11" s="71" t="s">
        <v>160</v>
      </c>
      <c r="DU11" s="71"/>
      <c r="DV11" s="11"/>
      <c r="DW11" s="71" t="s">
        <v>163</v>
      </c>
      <c r="DX11" s="71"/>
    </row>
    <row r="12" spans="3:128" ht="12.75">
      <c r="C12" s="45" t="s">
        <v>138</v>
      </c>
      <c r="D12" s="44">
        <v>35</v>
      </c>
      <c r="F12" s="11"/>
      <c r="G12" s="9">
        <f t="shared" si="5"/>
        <v>9</v>
      </c>
      <c r="H12" s="8">
        <f t="shared" si="1"/>
        <v>159.911571396252</v>
      </c>
      <c r="I12" s="8">
        <f t="shared" si="2"/>
        <v>5.318771811367849</v>
      </c>
      <c r="J12" s="8">
        <f t="shared" si="3"/>
        <v>33.581403580234685</v>
      </c>
      <c r="K12" s="8">
        <f t="shared" si="4"/>
        <v>193.49297497648666</v>
      </c>
      <c r="L12" s="8">
        <v>50</v>
      </c>
      <c r="M12" s="8">
        <v>30</v>
      </c>
      <c r="N12" s="8"/>
      <c r="O12" s="8"/>
      <c r="P12" s="64"/>
      <c r="Q12" s="11"/>
      <c r="R12" s="21" t="s">
        <v>12</v>
      </c>
      <c r="S12" s="19">
        <f>D9</f>
        <v>3</v>
      </c>
      <c r="T12" s="11"/>
      <c r="U12" s="21" t="s">
        <v>21</v>
      </c>
      <c r="V12" s="20">
        <f>R20+0.5*(V2-0.5*V4*V8)</f>
        <v>230.91666666666666</v>
      </c>
      <c r="W12" s="11"/>
      <c r="X12" s="80" t="s">
        <v>46</v>
      </c>
      <c r="Y12" s="80"/>
      <c r="Z12" s="65"/>
      <c r="AA12" s="80" t="s">
        <v>52</v>
      </c>
      <c r="AB12" s="80"/>
      <c r="AC12" s="11"/>
      <c r="AD12" s="15">
        <v>4</v>
      </c>
      <c r="AE12" s="20">
        <f t="shared" si="6"/>
        <v>249.83333333333334</v>
      </c>
      <c r="AF12" s="20">
        <f>-0.5*$AF$2</f>
        <v>-9.5</v>
      </c>
      <c r="AG12" s="11"/>
      <c r="AH12" s="19">
        <f>AH9+5</f>
        <v>282.83333333333337</v>
      </c>
      <c r="AI12" s="20">
        <v>0</v>
      </c>
      <c r="AJ12" s="11"/>
      <c r="AK12" s="15">
        <v>4</v>
      </c>
      <c r="AL12" s="20">
        <f t="shared" si="7"/>
        <v>239.83333333333334</v>
      </c>
      <c r="AM12" s="20">
        <f>0.5*$AM$2</f>
        <v>5</v>
      </c>
      <c r="AN12" s="11"/>
      <c r="AO12" s="10" t="s">
        <v>6</v>
      </c>
      <c r="AP12" s="10" t="s">
        <v>9</v>
      </c>
      <c r="AQ12" s="69"/>
      <c r="AR12" s="11"/>
      <c r="AS12" s="11"/>
      <c r="AT12" s="21" t="s">
        <v>12</v>
      </c>
      <c r="AU12" s="18">
        <f>S12</f>
        <v>3</v>
      </c>
      <c r="AV12" s="11"/>
      <c r="AW12" s="21" t="s">
        <v>21</v>
      </c>
      <c r="AX12" s="20">
        <f>AT20+0.5*(AX2-0.5*AX4*AX8)</f>
        <v>-230.91666666666666</v>
      </c>
      <c r="AY12" s="11"/>
      <c r="AZ12" s="80" t="s">
        <v>80</v>
      </c>
      <c r="BA12" s="80"/>
      <c r="BB12" s="11"/>
      <c r="BC12" s="80" t="s">
        <v>81</v>
      </c>
      <c r="BD12" s="80"/>
      <c r="BE12" s="11"/>
      <c r="BF12" s="15">
        <v>4</v>
      </c>
      <c r="BG12" s="20">
        <f t="shared" si="8"/>
        <v>-249.83333333333334</v>
      </c>
      <c r="BH12" s="20">
        <f>-0.5*$AF$2</f>
        <v>-9.5</v>
      </c>
      <c r="BI12" s="11"/>
      <c r="BJ12" s="18">
        <f>-AH12</f>
        <v>-282.83333333333337</v>
      </c>
      <c r="BK12" s="20">
        <v>0</v>
      </c>
      <c r="BL12" s="11"/>
      <c r="BM12" s="15">
        <v>4</v>
      </c>
      <c r="BN12" s="20">
        <f t="shared" si="9"/>
        <v>-239.83333333333334</v>
      </c>
      <c r="BO12" s="20">
        <f>0.5*$BO$2</f>
        <v>5</v>
      </c>
      <c r="BP12" s="11"/>
      <c r="BQ12" s="10" t="s">
        <v>6</v>
      </c>
      <c r="BR12" s="10" t="s">
        <v>9</v>
      </c>
      <c r="BS12" s="11"/>
      <c r="BT12" s="15">
        <v>5</v>
      </c>
      <c r="BU12" s="20">
        <f t="shared" si="17"/>
        <v>67.69136492989563</v>
      </c>
      <c r="BV12" s="20">
        <f t="shared" si="10"/>
        <v>250.54360756722855</v>
      </c>
      <c r="BW12" s="20">
        <f t="shared" si="11"/>
        <v>28.64716381547472</v>
      </c>
      <c r="BX12" s="11"/>
      <c r="BY12" s="15">
        <v>5</v>
      </c>
      <c r="BZ12" s="20">
        <f t="shared" si="18"/>
        <v>67.69136492989563</v>
      </c>
      <c r="CA12" s="20">
        <f t="shared" si="12"/>
        <v>245.91784496779212</v>
      </c>
      <c r="CB12" s="20">
        <f t="shared" si="13"/>
        <v>-30.545141785224395</v>
      </c>
      <c r="CC12" s="11"/>
      <c r="CD12" s="20">
        <f t="shared" si="14"/>
        <v>-250.54360756722855</v>
      </c>
      <c r="CE12" s="20">
        <f t="shared" si="15"/>
        <v>28.64716381547472</v>
      </c>
      <c r="CF12" s="11"/>
      <c r="CG12" s="20">
        <f t="shared" si="19"/>
        <v>-245.91784496779212</v>
      </c>
      <c r="CH12" s="20">
        <f t="shared" si="20"/>
        <v>-30.545141785224395</v>
      </c>
      <c r="CI12" s="11"/>
      <c r="CJ12" s="15">
        <v>5</v>
      </c>
      <c r="CK12" s="20">
        <f t="shared" si="21"/>
        <v>35.53911544915919</v>
      </c>
      <c r="CL12" s="20">
        <f t="shared" si="22"/>
        <v>55.63103462966</v>
      </c>
      <c r="CM12" s="20">
        <f t="shared" si="23"/>
        <v>77.8793168051285</v>
      </c>
      <c r="CN12" s="11"/>
      <c r="CO12" s="18">
        <f>CO11</f>
        <v>223.17647832942552</v>
      </c>
      <c r="CP12" s="18">
        <f>CP6</f>
        <v>95.70788891204319</v>
      </c>
      <c r="CQ12" s="11"/>
      <c r="CR12" s="18">
        <f>CR11</f>
        <v>-223.17647832942552</v>
      </c>
      <c r="CS12" s="18">
        <f>CP12</f>
        <v>95.70788891204319</v>
      </c>
      <c r="CT12" s="11"/>
      <c r="CU12" s="15">
        <v>40</v>
      </c>
      <c r="CV12" s="20">
        <f t="shared" si="16"/>
        <v>208.88798271688708</v>
      </c>
      <c r="CW12" s="20">
        <f t="shared" si="24"/>
        <v>126.34966663680231</v>
      </c>
      <c r="CX12" s="11"/>
      <c r="CY12" s="15">
        <v>40</v>
      </c>
      <c r="CZ12" s="20">
        <f t="shared" si="25"/>
        <v>213.88798271688708</v>
      </c>
      <c r="DA12" s="20">
        <f t="shared" si="26"/>
        <v>-126.34966663680231</v>
      </c>
      <c r="DB12" s="11"/>
      <c r="DC12" s="20">
        <f t="shared" si="27"/>
        <v>-208.88798271688708</v>
      </c>
      <c r="DD12" s="20">
        <f t="shared" si="28"/>
        <v>126.34966663680231</v>
      </c>
      <c r="DE12" s="11"/>
      <c r="DF12" s="20">
        <f t="shared" si="29"/>
        <v>-213.88798271688708</v>
      </c>
      <c r="DG12" s="20">
        <f t="shared" si="30"/>
        <v>-126.34966663680231</v>
      </c>
      <c r="DH12" s="11"/>
      <c r="DI12" s="38"/>
      <c r="DJ12" s="38"/>
      <c r="DK12" s="11"/>
      <c r="DL12" s="11"/>
      <c r="DM12" s="18">
        <f>DM5</f>
        <v>188.17647832942552</v>
      </c>
      <c r="DN12" s="18">
        <f>DN5</f>
        <v>-155.7078889120432</v>
      </c>
      <c r="DO12" s="65"/>
      <c r="DP12" s="11"/>
      <c r="DQ12" s="18">
        <f>-DM12</f>
        <v>-188.17647832942552</v>
      </c>
      <c r="DR12" s="18">
        <f>DN12</f>
        <v>-155.7078889120432</v>
      </c>
      <c r="DS12" s="11"/>
      <c r="DT12" s="12" t="s">
        <v>15</v>
      </c>
      <c r="DU12" s="9">
        <f>(DU5-DU6)/2</f>
        <v>15</v>
      </c>
      <c r="DV12" s="11"/>
      <c r="DW12" s="39"/>
      <c r="DX12" s="57"/>
    </row>
    <row r="13" spans="3:128" ht="12.75">
      <c r="C13" s="45" t="s">
        <v>145</v>
      </c>
      <c r="D13" s="44">
        <v>22</v>
      </c>
      <c r="F13" s="11"/>
      <c r="G13" s="9">
        <f t="shared" si="5"/>
        <v>10</v>
      </c>
      <c r="H13" s="8">
        <f t="shared" si="1"/>
        <v>159.89103269043656</v>
      </c>
      <c r="I13" s="8">
        <f t="shared" si="2"/>
        <v>5.904038040675632</v>
      </c>
      <c r="J13" s="8">
        <f t="shared" si="3"/>
        <v>33.48346360241507</v>
      </c>
      <c r="K13" s="8">
        <f t="shared" si="4"/>
        <v>193.37449629285163</v>
      </c>
      <c r="L13" s="8">
        <v>51</v>
      </c>
      <c r="M13" s="8">
        <v>29</v>
      </c>
      <c r="N13" s="8"/>
      <c r="O13" s="8"/>
      <c r="P13" s="64"/>
      <c r="Q13" s="11"/>
      <c r="R13" s="21" t="s">
        <v>13</v>
      </c>
      <c r="S13" s="19">
        <f>D10</f>
        <v>4</v>
      </c>
      <c r="T13" s="11"/>
      <c r="U13" s="21" t="s">
        <v>22</v>
      </c>
      <c r="V13" s="20">
        <f>-0.5*(S20-0.5*V4)</f>
        <v>26.5</v>
      </c>
      <c r="W13" s="11"/>
      <c r="X13" s="10" t="s">
        <v>6</v>
      </c>
      <c r="Y13" s="10" t="s">
        <v>9</v>
      </c>
      <c r="Z13" s="65"/>
      <c r="AA13" s="10" t="s">
        <v>6</v>
      </c>
      <c r="AB13" s="10" t="s">
        <v>9</v>
      </c>
      <c r="AC13" s="11"/>
      <c r="AD13" s="15">
        <v>5</v>
      </c>
      <c r="AE13" s="20">
        <f t="shared" si="6"/>
        <v>250.83333333333334</v>
      </c>
      <c r="AF13" s="20">
        <f>0.5*$AF$2</f>
        <v>9.5</v>
      </c>
      <c r="AG13" s="11"/>
      <c r="AH13" s="71" t="s">
        <v>59</v>
      </c>
      <c r="AI13" s="71"/>
      <c r="AJ13" s="11"/>
      <c r="AK13" s="15">
        <v>5</v>
      </c>
      <c r="AL13" s="20">
        <f t="shared" si="7"/>
        <v>239.33333333333334</v>
      </c>
      <c r="AM13" s="20">
        <f>-0.5*$AM$2</f>
        <v>-5</v>
      </c>
      <c r="AN13" s="11"/>
      <c r="AO13" s="16" t="e">
        <f>IF(F8=AP11,AL24-10,NA())</f>
        <v>#N/A</v>
      </c>
      <c r="AP13" s="16" t="e">
        <f>IF(F8=AP11,0,NA())</f>
        <v>#N/A</v>
      </c>
      <c r="AQ13" s="11"/>
      <c r="AR13" s="11"/>
      <c r="AS13" s="11"/>
      <c r="AT13" s="21" t="s">
        <v>13</v>
      </c>
      <c r="AU13" s="18">
        <f>S13</f>
        <v>4</v>
      </c>
      <c r="AV13" s="11"/>
      <c r="AW13" s="21" t="s">
        <v>22</v>
      </c>
      <c r="AX13" s="20">
        <f>-0.5*(AU20-0.5*AX4)</f>
        <v>26.5</v>
      </c>
      <c r="AY13" s="11"/>
      <c r="AZ13" s="10" t="s">
        <v>6</v>
      </c>
      <c r="BA13" s="10" t="s">
        <v>9</v>
      </c>
      <c r="BB13" s="11"/>
      <c r="BC13" s="10" t="s">
        <v>6</v>
      </c>
      <c r="BD13" s="10" t="s">
        <v>9</v>
      </c>
      <c r="BE13" s="11"/>
      <c r="BF13" s="15">
        <v>5</v>
      </c>
      <c r="BG13" s="20">
        <f t="shared" si="8"/>
        <v>-250.83333333333334</v>
      </c>
      <c r="BH13" s="20">
        <f>0.5*$AF$2</f>
        <v>9.5</v>
      </c>
      <c r="BI13" s="11"/>
      <c r="BJ13" s="71" t="s">
        <v>89</v>
      </c>
      <c r="BK13" s="71"/>
      <c r="BL13" s="11"/>
      <c r="BM13" s="15">
        <v>5</v>
      </c>
      <c r="BN13" s="20">
        <f t="shared" si="9"/>
        <v>-239.33333333333334</v>
      </c>
      <c r="BO13" s="20">
        <f>-0.5*$BO$2</f>
        <v>-5</v>
      </c>
      <c r="BP13" s="11"/>
      <c r="BQ13" s="16" t="e">
        <f>IF(F8=BR11,BN24+10,NA())</f>
        <v>#N/A</v>
      </c>
      <c r="BR13" s="16" t="e">
        <f>IF(F8=BR11,0,NA())</f>
        <v>#N/A</v>
      </c>
      <c r="BS13" s="11"/>
      <c r="BT13" s="15">
        <v>6</v>
      </c>
      <c r="BU13" s="20">
        <f t="shared" si="17"/>
        <v>73.26852369742171</v>
      </c>
      <c r="BV13" s="20">
        <f t="shared" si="10"/>
        <v>251.6872639848705</v>
      </c>
      <c r="BW13" s="20">
        <f t="shared" si="11"/>
        <v>31.873160765856355</v>
      </c>
      <c r="BX13" s="11"/>
      <c r="BY13" s="15">
        <v>6</v>
      </c>
      <c r="BZ13" s="20">
        <f t="shared" si="18"/>
        <v>73.26852369742171</v>
      </c>
      <c r="CA13" s="20">
        <f t="shared" si="12"/>
        <v>246.89894156251322</v>
      </c>
      <c r="CB13" s="20">
        <f t="shared" si="13"/>
        <v>-33.312594119489205</v>
      </c>
      <c r="CC13" s="11"/>
      <c r="CD13" s="20">
        <f t="shared" si="14"/>
        <v>-251.6872639848705</v>
      </c>
      <c r="CE13" s="20">
        <f t="shared" si="15"/>
        <v>31.873160765856355</v>
      </c>
      <c r="CF13" s="11"/>
      <c r="CG13" s="20">
        <f t="shared" si="19"/>
        <v>-246.89894156251322</v>
      </c>
      <c r="CH13" s="20">
        <f t="shared" si="20"/>
        <v>-33.312594119489205</v>
      </c>
      <c r="CI13" s="11"/>
      <c r="CJ13" s="15">
        <v>6</v>
      </c>
      <c r="CK13" s="20">
        <f t="shared" si="21"/>
        <v>42.64693853899102</v>
      </c>
      <c r="CL13" s="20">
        <f t="shared" si="22"/>
        <v>64.84006351046351</v>
      </c>
      <c r="CM13" s="20">
        <f t="shared" si="23"/>
        <v>70.39720281345744</v>
      </c>
      <c r="CN13" s="11"/>
      <c r="CO13" s="71" t="s">
        <v>106</v>
      </c>
      <c r="CP13" s="71"/>
      <c r="CQ13" s="11"/>
      <c r="CR13" s="71" t="s">
        <v>108</v>
      </c>
      <c r="CS13" s="71"/>
      <c r="CT13" s="11"/>
      <c r="CU13" s="15">
        <v>30</v>
      </c>
      <c r="CV13" s="20">
        <f t="shared" si="16"/>
        <v>203.17647832942552</v>
      </c>
      <c r="CW13" s="20">
        <f t="shared" si="24"/>
        <v>130.34890506342074</v>
      </c>
      <c r="CX13" s="11"/>
      <c r="CY13" s="15">
        <v>30</v>
      </c>
      <c r="CZ13" s="20">
        <f t="shared" si="25"/>
        <v>208.17647832942552</v>
      </c>
      <c r="DA13" s="20">
        <f t="shared" si="26"/>
        <v>-130.34890506342074</v>
      </c>
      <c r="DB13" s="11"/>
      <c r="DC13" s="20">
        <f t="shared" si="27"/>
        <v>-203.17647832942552</v>
      </c>
      <c r="DD13" s="20">
        <f t="shared" si="28"/>
        <v>130.34890506342074</v>
      </c>
      <c r="DE13" s="11"/>
      <c r="DF13" s="20">
        <f t="shared" si="29"/>
        <v>-208.17647832942552</v>
      </c>
      <c r="DG13" s="20">
        <f t="shared" si="30"/>
        <v>-130.34890506342074</v>
      </c>
      <c r="DH13" s="11"/>
      <c r="DI13" s="18">
        <f>DC27</f>
        <v>-183.17647832942552</v>
      </c>
      <c r="DJ13" s="18">
        <f>DD27</f>
        <v>165.7078889120432</v>
      </c>
      <c r="DK13" s="65"/>
      <c r="DL13" s="11"/>
      <c r="DM13" s="18">
        <f>DM9</f>
        <v>86</v>
      </c>
      <c r="DN13" s="20">
        <f>DN4-(DN3-DN5)</f>
        <v>-165.7078889120432</v>
      </c>
      <c r="DO13" s="65"/>
      <c r="DP13" s="11"/>
      <c r="DQ13" s="18">
        <f>-DM13</f>
        <v>-86</v>
      </c>
      <c r="DR13" s="18">
        <f>DN13</f>
        <v>-165.7078889120432</v>
      </c>
      <c r="DS13" s="11"/>
      <c r="DT13" s="14" t="s">
        <v>161</v>
      </c>
      <c r="DU13" s="18">
        <f>F11</f>
        <v>62.51686147648549</v>
      </c>
      <c r="DV13" s="11"/>
      <c r="DW13" s="41"/>
      <c r="DX13" s="40"/>
    </row>
    <row r="14" spans="3:128" ht="12.75">
      <c r="C14" s="45" t="s">
        <v>146</v>
      </c>
      <c r="D14" s="44">
        <v>30</v>
      </c>
      <c r="F14" s="11"/>
      <c r="G14" s="9">
        <f t="shared" si="5"/>
        <v>11</v>
      </c>
      <c r="H14" s="8">
        <f t="shared" si="1"/>
        <v>159.86842173468656</v>
      </c>
      <c r="I14" s="8">
        <f t="shared" si="2"/>
        <v>6.487505842802523</v>
      </c>
      <c r="J14" s="8">
        <f t="shared" si="3"/>
        <v>33.375324237220575</v>
      </c>
      <c r="K14" s="8">
        <f t="shared" si="4"/>
        <v>193.24374597190715</v>
      </c>
      <c r="L14" s="8">
        <v>52</v>
      </c>
      <c r="M14" s="8">
        <v>28</v>
      </c>
      <c r="N14" s="8"/>
      <c r="O14" s="8"/>
      <c r="P14" s="64"/>
      <c r="Q14" s="11"/>
      <c r="R14" s="10" t="s">
        <v>6</v>
      </c>
      <c r="S14" s="10" t="s">
        <v>9</v>
      </c>
      <c r="T14" s="11"/>
      <c r="U14" s="10" t="s">
        <v>6</v>
      </c>
      <c r="V14" s="10" t="s">
        <v>9</v>
      </c>
      <c r="W14" s="11"/>
      <c r="X14" s="20" t="e">
        <f>IF(Y3&lt;&gt;0,U16-Y3*V7,NA())</f>
        <v>#N/A</v>
      </c>
      <c r="Y14" s="20" t="e">
        <f>IF(Y3&lt;&gt;0,V16-Y3*V6,NA())</f>
        <v>#N/A</v>
      </c>
      <c r="Z14" s="65"/>
      <c r="AA14" s="20" t="e">
        <f>IF(AB3&lt;&gt;0,U24-AB3*V7,NA())</f>
        <v>#N/A</v>
      </c>
      <c r="AB14" s="20" t="e">
        <f>IF(AB3&lt;&gt;0,V24+AB3*V6,NA())</f>
        <v>#N/A</v>
      </c>
      <c r="AC14" s="48"/>
      <c r="AD14" s="15">
        <v>5</v>
      </c>
      <c r="AE14" s="20">
        <f t="shared" si="6"/>
        <v>250.83333333333334</v>
      </c>
      <c r="AF14" s="20">
        <f>-0.5*$AF$2</f>
        <v>-9.5</v>
      </c>
      <c r="AG14" s="11"/>
      <c r="AH14" s="10" t="s">
        <v>6</v>
      </c>
      <c r="AI14" s="10" t="s">
        <v>9</v>
      </c>
      <c r="AJ14" s="11"/>
      <c r="AK14" s="15">
        <v>5</v>
      </c>
      <c r="AL14" s="20">
        <f t="shared" si="7"/>
        <v>239.33333333333334</v>
      </c>
      <c r="AM14" s="20">
        <f>0.5*$AM$2</f>
        <v>5</v>
      </c>
      <c r="AN14" s="11"/>
      <c r="AO14" s="11"/>
      <c r="AP14" s="11"/>
      <c r="AQ14" s="11"/>
      <c r="AR14" s="11"/>
      <c r="AS14" s="11"/>
      <c r="AT14" s="10" t="s">
        <v>6</v>
      </c>
      <c r="AU14" s="10" t="s">
        <v>9</v>
      </c>
      <c r="AV14" s="11"/>
      <c r="AW14" s="10" t="s">
        <v>6</v>
      </c>
      <c r="AX14" s="10" t="s">
        <v>9</v>
      </c>
      <c r="AY14" s="11"/>
      <c r="AZ14" s="20" t="e">
        <f>IF(BA3&lt;&gt;0,AW16+BA3*AX7,NA())</f>
        <v>#N/A</v>
      </c>
      <c r="BA14" s="20" t="e">
        <f>IF(BA3&lt;&gt;0,AX16+BA3*AX6,NA())</f>
        <v>#N/A</v>
      </c>
      <c r="BB14" s="11"/>
      <c r="BC14" s="20">
        <f>IF(BD3&lt;&gt;0,AW24+BD3*AX7,NA())</f>
        <v>-218.84180398991816</v>
      </c>
      <c r="BD14" s="20">
        <f>IF(BD3&lt;&gt;0,AX24-BD3*AX6,NA())</f>
        <v>-29.454697229220677</v>
      </c>
      <c r="BE14" s="11"/>
      <c r="BF14" s="15">
        <v>5</v>
      </c>
      <c r="BG14" s="20">
        <f t="shared" si="8"/>
        <v>-250.83333333333334</v>
      </c>
      <c r="BH14" s="20">
        <f>-0.5*$AF$2</f>
        <v>-9.5</v>
      </c>
      <c r="BI14" s="11"/>
      <c r="BJ14" s="10" t="s">
        <v>6</v>
      </c>
      <c r="BK14" s="10" t="s">
        <v>9</v>
      </c>
      <c r="BL14" s="11"/>
      <c r="BM14" s="15">
        <v>5</v>
      </c>
      <c r="BN14" s="20">
        <f t="shared" si="9"/>
        <v>-239.33333333333334</v>
      </c>
      <c r="BO14" s="20">
        <f>0.5*$BO$2</f>
        <v>5</v>
      </c>
      <c r="BP14" s="11"/>
      <c r="BQ14" s="11"/>
      <c r="BR14" s="11"/>
      <c r="BS14" s="11"/>
      <c r="BT14" s="15">
        <v>7</v>
      </c>
      <c r="BU14" s="20">
        <f t="shared" si="17"/>
        <v>78.8456824649478</v>
      </c>
      <c r="BV14" s="20">
        <f t="shared" si="10"/>
        <v>252.511984396804</v>
      </c>
      <c r="BW14" s="20">
        <f t="shared" si="11"/>
        <v>35.195034117991476</v>
      </c>
      <c r="BX14" s="11"/>
      <c r="BY14" s="15">
        <v>7</v>
      </c>
      <c r="BZ14" s="20">
        <f t="shared" si="18"/>
        <v>78.8456824649478</v>
      </c>
      <c r="CA14" s="20">
        <f t="shared" si="12"/>
        <v>247.60643585473542</v>
      </c>
      <c r="CB14" s="20">
        <f t="shared" si="13"/>
        <v>-36.16229494186936</v>
      </c>
      <c r="CC14" s="11"/>
      <c r="CD14" s="20">
        <f t="shared" si="14"/>
        <v>-252.511984396804</v>
      </c>
      <c r="CE14" s="20">
        <f t="shared" si="15"/>
        <v>35.195034117991476</v>
      </c>
      <c r="CF14" s="11"/>
      <c r="CG14" s="20">
        <f t="shared" si="19"/>
        <v>-247.60643585473542</v>
      </c>
      <c r="CH14" s="20">
        <f t="shared" si="20"/>
        <v>-36.16229494186936</v>
      </c>
      <c r="CI14" s="11"/>
      <c r="CJ14" s="15">
        <v>7</v>
      </c>
      <c r="CK14" s="20">
        <f t="shared" si="21"/>
        <v>49.75476162882286</v>
      </c>
      <c r="CL14" s="20">
        <f t="shared" si="22"/>
        <v>73.05250739138036</v>
      </c>
      <c r="CM14" s="20">
        <f t="shared" si="23"/>
        <v>61.8330911715751</v>
      </c>
      <c r="CN14" s="11"/>
      <c r="CO14" s="70" t="s">
        <v>103</v>
      </c>
      <c r="CP14" s="70"/>
      <c r="CQ14" s="11"/>
      <c r="CR14" s="70" t="s">
        <v>103</v>
      </c>
      <c r="CS14" s="70"/>
      <c r="CT14" s="11"/>
      <c r="CU14" s="15">
        <v>20</v>
      </c>
      <c r="CV14" s="20">
        <f t="shared" si="16"/>
        <v>196.85728406245227</v>
      </c>
      <c r="CW14" s="20">
        <f t="shared" si="24"/>
        <v>133.29559374347951</v>
      </c>
      <c r="CX14" s="11"/>
      <c r="CY14" s="15">
        <v>20</v>
      </c>
      <c r="CZ14" s="20">
        <f t="shared" si="25"/>
        <v>201.85728406245227</v>
      </c>
      <c r="DA14" s="20">
        <f t="shared" si="26"/>
        <v>-133.29559374347951</v>
      </c>
      <c r="DB14" s="11"/>
      <c r="DC14" s="20">
        <f t="shared" si="27"/>
        <v>-196.85728406245227</v>
      </c>
      <c r="DD14" s="20">
        <f t="shared" si="28"/>
        <v>133.29559374347951</v>
      </c>
      <c r="DE14" s="11"/>
      <c r="DF14" s="20">
        <f t="shared" si="29"/>
        <v>-201.85728406245227</v>
      </c>
      <c r="DG14" s="20">
        <f t="shared" si="30"/>
        <v>-133.29559374347951</v>
      </c>
      <c r="DH14" s="11"/>
      <c r="DI14" s="18">
        <f>CL27</f>
        <v>-86</v>
      </c>
      <c r="DJ14" s="18">
        <f>DJ13</f>
        <v>165.7078889120432</v>
      </c>
      <c r="DK14" s="65"/>
      <c r="DL14" s="11"/>
      <c r="DM14" s="18">
        <f>DM10</f>
        <v>43</v>
      </c>
      <c r="DN14" s="18">
        <f>DN12</f>
        <v>-155.7078889120432</v>
      </c>
      <c r="DO14" s="65"/>
      <c r="DP14" s="11"/>
      <c r="DQ14" s="18">
        <f>-DM14</f>
        <v>-43</v>
      </c>
      <c r="DR14" s="18">
        <f>DN14</f>
        <v>-155.7078889120432</v>
      </c>
      <c r="DS14" s="11"/>
      <c r="DT14" s="35" t="s">
        <v>6</v>
      </c>
      <c r="DU14" s="35" t="s">
        <v>9</v>
      </c>
      <c r="DV14" s="11"/>
      <c r="DW14" s="35" t="s">
        <v>6</v>
      </c>
      <c r="DX14" s="35" t="s">
        <v>9</v>
      </c>
    </row>
    <row r="15" spans="3:128" ht="12.75">
      <c r="C15" s="45" t="s">
        <v>128</v>
      </c>
      <c r="D15" s="44">
        <v>10</v>
      </c>
      <c r="F15" s="11"/>
      <c r="G15" s="9">
        <f t="shared" si="5"/>
        <v>12</v>
      </c>
      <c r="H15" s="8">
        <f t="shared" si="1"/>
        <v>159.84376520376833</v>
      </c>
      <c r="I15" s="8">
        <f t="shared" si="2"/>
        <v>7.068997487803816</v>
      </c>
      <c r="J15" s="8">
        <f t="shared" si="3"/>
        <v>33.25701842494939</v>
      </c>
      <c r="K15" s="8">
        <f t="shared" si="4"/>
        <v>193.10078362871772</v>
      </c>
      <c r="L15" s="8">
        <v>53</v>
      </c>
      <c r="M15" s="8">
        <v>27</v>
      </c>
      <c r="N15" s="8"/>
      <c r="O15" s="8"/>
      <c r="P15" s="64"/>
      <c r="Q15" s="11"/>
      <c r="R15" s="20">
        <f>R19</f>
        <v>86</v>
      </c>
      <c r="S15" s="20">
        <f>((S4/2)+S12)</f>
        <v>42</v>
      </c>
      <c r="T15" s="11"/>
      <c r="U15" s="20">
        <f>R16</f>
        <v>218</v>
      </c>
      <c r="V15" s="20">
        <f>S16</f>
        <v>42</v>
      </c>
      <c r="W15" s="11"/>
      <c r="X15" s="20" t="e">
        <f>IF(Y3&lt;&gt;0,U18-Y3*V7,NA())</f>
        <v>#N/A</v>
      </c>
      <c r="Y15" s="20" t="e">
        <f>IF(Y3&lt;&gt;0,V18-Y3*V6,NA())</f>
        <v>#N/A</v>
      </c>
      <c r="Z15" s="65"/>
      <c r="AA15" s="20" t="e">
        <f>IF(AB3&lt;&gt;0,U26-AB3*V7,NA())</f>
        <v>#N/A</v>
      </c>
      <c r="AB15" s="20" t="e">
        <f>IF(AB3&lt;&gt;0,V26+AB3*V6,NA())</f>
        <v>#N/A</v>
      </c>
      <c r="AC15" s="69"/>
      <c r="AD15" s="15">
        <v>6</v>
      </c>
      <c r="AE15" s="20">
        <f t="shared" si="6"/>
        <v>251.83333333333334</v>
      </c>
      <c r="AF15" s="20">
        <f>0.5*$AF$2</f>
        <v>9.5</v>
      </c>
      <c r="AG15" s="11"/>
      <c r="AH15" s="19">
        <f>AH12+3</f>
        <v>285.83333333333337</v>
      </c>
      <c r="AI15" s="20">
        <v>0</v>
      </c>
      <c r="AJ15" s="11"/>
      <c r="AK15" s="15">
        <v>6</v>
      </c>
      <c r="AL15" s="20">
        <f t="shared" si="7"/>
        <v>238.83333333333334</v>
      </c>
      <c r="AM15" s="20">
        <f>-0.5*$AM$2</f>
        <v>-5</v>
      </c>
      <c r="AN15" s="11"/>
      <c r="AO15" s="11"/>
      <c r="AP15" s="11"/>
      <c r="AQ15" s="11"/>
      <c r="AR15" s="11"/>
      <c r="AS15" s="11"/>
      <c r="AT15" s="20">
        <f>AR3-AR6-AU5+AU3</f>
        <v>-86</v>
      </c>
      <c r="AU15" s="20">
        <f>((AU4/2)+AU12)</f>
        <v>42</v>
      </c>
      <c r="AV15" s="11"/>
      <c r="AW15" s="20">
        <f>AT16</f>
        <v>-218</v>
      </c>
      <c r="AX15" s="20">
        <f>AU16</f>
        <v>42</v>
      </c>
      <c r="AY15" s="11"/>
      <c r="AZ15" s="20" t="e">
        <f>IF(BA3&lt;&gt;0,AW18+BA3*AX7,NA())</f>
        <v>#N/A</v>
      </c>
      <c r="BA15" s="20" t="e">
        <f>IF(BA3&lt;&gt;0,AX18+BA3*AX6,NA())</f>
        <v>#N/A</v>
      </c>
      <c r="BB15" s="11"/>
      <c r="BC15" s="20">
        <f>IF(BD3&lt;&gt;0,AW26+BD3*AX7,NA())</f>
        <v>-231.64549198320776</v>
      </c>
      <c r="BD15" s="20">
        <f>IF(BD3&lt;&gt;0,AX26-BD3*AX6,NA())</f>
        <v>-14.090271637273158</v>
      </c>
      <c r="BE15" s="11"/>
      <c r="BF15" s="15">
        <v>6</v>
      </c>
      <c r="BG15" s="20">
        <f t="shared" si="8"/>
        <v>-251.83333333333334</v>
      </c>
      <c r="BH15" s="20">
        <f>0.5*$AF$2</f>
        <v>9.5</v>
      </c>
      <c r="BI15" s="11"/>
      <c r="BJ15" s="18">
        <f>-AH15</f>
        <v>-285.83333333333337</v>
      </c>
      <c r="BK15" s="20">
        <v>0</v>
      </c>
      <c r="BL15" s="11"/>
      <c r="BM15" s="15">
        <v>6</v>
      </c>
      <c r="BN15" s="20">
        <f t="shared" si="9"/>
        <v>-238.83333333333334</v>
      </c>
      <c r="BO15" s="20">
        <f>-0.5*$BO$2</f>
        <v>-5</v>
      </c>
      <c r="BP15" s="11"/>
      <c r="BQ15" s="11"/>
      <c r="BR15" s="11"/>
      <c r="BS15" s="11"/>
      <c r="BT15" s="15">
        <v>8</v>
      </c>
      <c r="BU15" s="20">
        <f t="shared" si="17"/>
        <v>84.42284123247389</v>
      </c>
      <c r="BV15" s="20">
        <f t="shared" si="10"/>
        <v>253.00996071763143</v>
      </c>
      <c r="BW15" s="20">
        <f t="shared" si="11"/>
        <v>38.58133385507625</v>
      </c>
      <c r="BX15" s="11"/>
      <c r="BY15" s="15">
        <v>8</v>
      </c>
      <c r="BZ15" s="20">
        <f t="shared" si="18"/>
        <v>84.42284123247389</v>
      </c>
      <c r="CA15" s="20">
        <f t="shared" si="12"/>
        <v>248.03362960373119</v>
      </c>
      <c r="CB15" s="20">
        <f t="shared" si="13"/>
        <v>-39.06726455469151</v>
      </c>
      <c r="CC15" s="11"/>
      <c r="CD15" s="20">
        <f t="shared" si="14"/>
        <v>-253.00996071763143</v>
      </c>
      <c r="CE15" s="20">
        <f t="shared" si="15"/>
        <v>38.58133385507625</v>
      </c>
      <c r="CF15" s="11"/>
      <c r="CG15" s="20">
        <f t="shared" si="19"/>
        <v>-248.03362960373119</v>
      </c>
      <c r="CH15" s="20">
        <f t="shared" si="20"/>
        <v>-39.06726455469151</v>
      </c>
      <c r="CI15" s="11"/>
      <c r="CJ15" s="15">
        <v>8</v>
      </c>
      <c r="CK15" s="20">
        <f t="shared" si="21"/>
        <v>56.862584718654695</v>
      </c>
      <c r="CL15" s="20">
        <f t="shared" si="22"/>
        <v>80.14214186822234</v>
      </c>
      <c r="CM15" s="20">
        <f t="shared" si="23"/>
        <v>52.318611380403844</v>
      </c>
      <c r="CN15" s="11"/>
      <c r="CO15" s="18">
        <f>CA16</f>
        <v>248.17647832942552</v>
      </c>
      <c r="CP15" s="18">
        <f>CB16</f>
        <v>-41.99999999999998</v>
      </c>
      <c r="CQ15" s="11"/>
      <c r="CR15" s="40"/>
      <c r="CS15" s="40"/>
      <c r="CT15" s="11"/>
      <c r="CU15" s="15">
        <v>10</v>
      </c>
      <c r="CV15" s="20">
        <f t="shared" si="16"/>
        <v>190.12240543610272</v>
      </c>
      <c r="CW15" s="20">
        <f t="shared" si="24"/>
        <v>135.10019903253152</v>
      </c>
      <c r="CX15" s="11"/>
      <c r="CY15" s="15">
        <v>10</v>
      </c>
      <c r="CZ15" s="20">
        <f t="shared" si="25"/>
        <v>195.12240543610272</v>
      </c>
      <c r="DA15" s="20">
        <f t="shared" si="26"/>
        <v>-135.10019903253152</v>
      </c>
      <c r="DB15" s="11"/>
      <c r="DC15" s="20">
        <f t="shared" si="27"/>
        <v>-190.12240543610272</v>
      </c>
      <c r="DD15" s="20">
        <f t="shared" si="28"/>
        <v>135.10019903253152</v>
      </c>
      <c r="DE15" s="11"/>
      <c r="DF15" s="20">
        <f t="shared" si="29"/>
        <v>-195.12240543610272</v>
      </c>
      <c r="DG15" s="20">
        <f t="shared" si="30"/>
        <v>-135.10019903253152</v>
      </c>
      <c r="DH15" s="11"/>
      <c r="DI15" s="71" t="s">
        <v>123</v>
      </c>
      <c r="DJ15" s="71"/>
      <c r="DK15" s="11"/>
      <c r="DL15" s="11"/>
      <c r="DM15" s="71" t="s">
        <v>124</v>
      </c>
      <c r="DN15" s="71"/>
      <c r="DO15" s="48"/>
      <c r="DP15" s="11"/>
      <c r="DQ15" s="71" t="s">
        <v>125</v>
      </c>
      <c r="DR15" s="71"/>
      <c r="DS15" s="11"/>
      <c r="DT15" s="16">
        <f>DT9-DU12*COS(DU13*PI()/180)</f>
        <v>231.25416498417403</v>
      </c>
      <c r="DU15" s="16">
        <f>DU9-DU12*SIN(DU13*PI()/180)</f>
        <v>55.54674422644088</v>
      </c>
      <c r="DV15" s="11"/>
      <c r="DW15" s="16">
        <f>-DT15</f>
        <v>-231.25416498417403</v>
      </c>
      <c r="DX15" s="16">
        <f>DU15</f>
        <v>55.54674422644088</v>
      </c>
    </row>
    <row r="16" spans="3:128" ht="12.75">
      <c r="C16" s="45" t="s">
        <v>139</v>
      </c>
      <c r="D16" s="44">
        <v>60</v>
      </c>
      <c r="F16" s="11"/>
      <c r="G16" s="9">
        <f t="shared" si="5"/>
        <v>13</v>
      </c>
      <c r="H16" s="8">
        <f t="shared" si="1"/>
        <v>159.81709219842824</v>
      </c>
      <c r="I16" s="8">
        <f t="shared" si="2"/>
        <v>7.64833584769141</v>
      </c>
      <c r="J16" s="8">
        <f t="shared" si="3"/>
        <v>33.128582202698</v>
      </c>
      <c r="K16" s="8">
        <f t="shared" si="4"/>
        <v>192.94567440112624</v>
      </c>
      <c r="L16" s="8">
        <v>54</v>
      </c>
      <c r="M16" s="8">
        <v>26</v>
      </c>
      <c r="N16" s="8"/>
      <c r="O16" s="8"/>
      <c r="P16" s="64"/>
      <c r="Q16" s="11"/>
      <c r="R16" s="20">
        <f>R20</f>
        <v>218</v>
      </c>
      <c r="S16" s="20">
        <f>((S4/2)+S12)</f>
        <v>42</v>
      </c>
      <c r="T16" s="11"/>
      <c r="U16" s="20">
        <f>V12-0.5*V3*V6</f>
        <v>221.31390067169946</v>
      </c>
      <c r="V16" s="20">
        <f>V13+0.5*V3*V7</f>
        <v>38.02331919396064</v>
      </c>
      <c r="W16" s="11"/>
      <c r="X16" s="80" t="s">
        <v>47</v>
      </c>
      <c r="Y16" s="80"/>
      <c r="Z16" s="65"/>
      <c r="AA16" s="80" t="s">
        <v>53</v>
      </c>
      <c r="AB16" s="80"/>
      <c r="AC16" s="11"/>
      <c r="AD16" s="15">
        <v>6</v>
      </c>
      <c r="AE16" s="20">
        <f t="shared" si="6"/>
        <v>251.83333333333334</v>
      </c>
      <c r="AF16" s="20">
        <f>-0.5*$AF$2</f>
        <v>-9.5</v>
      </c>
      <c r="AG16" s="11"/>
      <c r="AH16" s="11"/>
      <c r="AI16" s="11"/>
      <c r="AJ16" s="11"/>
      <c r="AK16" s="15">
        <v>6</v>
      </c>
      <c r="AL16" s="20">
        <f t="shared" si="7"/>
        <v>238.83333333333334</v>
      </c>
      <c r="AM16" s="20">
        <f>0.5*$AM$2</f>
        <v>5</v>
      </c>
      <c r="AN16" s="11"/>
      <c r="AO16" s="11"/>
      <c r="AP16" s="11"/>
      <c r="AQ16" s="11"/>
      <c r="AR16" s="11"/>
      <c r="AS16" s="11"/>
      <c r="AT16" s="20">
        <f>-AR3-AR6-AU5-AU13</f>
        <v>-218</v>
      </c>
      <c r="AU16" s="20">
        <f>((AU4/2)+AU12)</f>
        <v>42</v>
      </c>
      <c r="AV16" s="11"/>
      <c r="AW16" s="20">
        <f>AX12-0.5*AX3*AX6</f>
        <v>-221.31390067169946</v>
      </c>
      <c r="AX16" s="20">
        <f>AX13+0.5*AX3*AX7</f>
        <v>38.02331919396064</v>
      </c>
      <c r="AY16" s="11"/>
      <c r="AZ16" s="80" t="s">
        <v>82</v>
      </c>
      <c r="BA16" s="80"/>
      <c r="BB16" s="11"/>
      <c r="BC16" s="80" t="s">
        <v>83</v>
      </c>
      <c r="BD16" s="80"/>
      <c r="BE16" s="11"/>
      <c r="BF16" s="15">
        <v>6</v>
      </c>
      <c r="BG16" s="20">
        <f t="shared" si="8"/>
        <v>-251.83333333333334</v>
      </c>
      <c r="BH16" s="20">
        <f>-0.5*$AF$2</f>
        <v>-9.5</v>
      </c>
      <c r="BI16" s="11"/>
      <c r="BJ16" s="11"/>
      <c r="BK16" s="11"/>
      <c r="BL16" s="11"/>
      <c r="BM16" s="15">
        <v>6</v>
      </c>
      <c r="BN16" s="20">
        <f t="shared" si="9"/>
        <v>-238.83333333333334</v>
      </c>
      <c r="BO16" s="20">
        <f>0.5*$BO$2</f>
        <v>5</v>
      </c>
      <c r="BP16" s="11"/>
      <c r="BQ16" s="11"/>
      <c r="BR16" s="11"/>
      <c r="BS16" s="11"/>
      <c r="BT16" s="15">
        <v>9</v>
      </c>
      <c r="BU16" s="20">
        <f t="shared" si="17"/>
        <v>89.99999999999997</v>
      </c>
      <c r="BV16" s="20">
        <f t="shared" si="10"/>
        <v>253.17647832942552</v>
      </c>
      <c r="BW16" s="20">
        <f t="shared" si="11"/>
        <v>41.99999999999997</v>
      </c>
      <c r="BX16" s="11"/>
      <c r="BY16" s="15">
        <v>9</v>
      </c>
      <c r="BZ16" s="20">
        <f t="shared" si="18"/>
        <v>89.99999999999997</v>
      </c>
      <c r="CA16" s="20">
        <f t="shared" si="12"/>
        <v>248.17647832942552</v>
      </c>
      <c r="CB16" s="20">
        <f t="shared" si="13"/>
        <v>-41.99999999999998</v>
      </c>
      <c r="CC16" s="11"/>
      <c r="CD16" s="20">
        <f t="shared" si="14"/>
        <v>-253.17647832942552</v>
      </c>
      <c r="CE16" s="20">
        <f t="shared" si="15"/>
        <v>41.99999999999997</v>
      </c>
      <c r="CF16" s="11"/>
      <c r="CG16" s="20">
        <f t="shared" si="19"/>
        <v>-248.17647832942552</v>
      </c>
      <c r="CH16" s="20">
        <f t="shared" si="20"/>
        <v>-41.99999999999998</v>
      </c>
      <c r="CI16" s="11"/>
      <c r="CJ16" s="15">
        <v>9</v>
      </c>
      <c r="CK16" s="20">
        <f t="shared" si="21"/>
        <v>63.970407808486534</v>
      </c>
      <c r="CL16" s="20">
        <f t="shared" si="22"/>
        <v>86</v>
      </c>
      <c r="CM16" s="20">
        <f t="shared" si="23"/>
        <v>42.00000000000001</v>
      </c>
      <c r="CN16" s="11"/>
      <c r="CO16" s="70" t="s">
        <v>104</v>
      </c>
      <c r="CP16" s="70"/>
      <c r="CQ16" s="11"/>
      <c r="CR16" s="39"/>
      <c r="CS16" s="39"/>
      <c r="CT16" s="11"/>
      <c r="CU16" s="15">
        <v>0</v>
      </c>
      <c r="CV16" s="20">
        <f t="shared" si="16"/>
        <v>183.17647832942552</v>
      </c>
      <c r="CW16" s="20">
        <f t="shared" si="24"/>
        <v>135.7078889120432</v>
      </c>
      <c r="CX16" s="11"/>
      <c r="CY16" s="15">
        <v>0</v>
      </c>
      <c r="CZ16" s="20">
        <f t="shared" si="25"/>
        <v>188.17647832942552</v>
      </c>
      <c r="DA16" s="20">
        <f t="shared" si="26"/>
        <v>-135.7078889120432</v>
      </c>
      <c r="DB16" s="11"/>
      <c r="DC16" s="20">
        <f t="shared" si="27"/>
        <v>-183.17647832942552</v>
      </c>
      <c r="DD16" s="20">
        <f t="shared" si="28"/>
        <v>135.7078889120432</v>
      </c>
      <c r="DE16" s="11"/>
      <c r="DF16" s="20">
        <f t="shared" si="29"/>
        <v>-188.17647832942552</v>
      </c>
      <c r="DG16" s="20">
        <f t="shared" si="30"/>
        <v>-135.7078889120432</v>
      </c>
      <c r="DH16" s="11"/>
      <c r="DI16" s="35" t="s">
        <v>6</v>
      </c>
      <c r="DJ16" s="35" t="s">
        <v>9</v>
      </c>
      <c r="DK16" s="48"/>
      <c r="DL16" s="11"/>
      <c r="DM16" s="35" t="s">
        <v>6</v>
      </c>
      <c r="DN16" s="35" t="s">
        <v>9</v>
      </c>
      <c r="DO16" s="48"/>
      <c r="DP16" s="11"/>
      <c r="DQ16" s="35" t="s">
        <v>6</v>
      </c>
      <c r="DR16" s="35" t="s">
        <v>9</v>
      </c>
      <c r="DS16" s="11"/>
      <c r="DT16" s="16">
        <f>DT9+DU12*COS(DU13*PI()/180)</f>
        <v>245.09879167467702</v>
      </c>
      <c r="DU16" s="16">
        <f>DU9+DU12*SIN(DU13*PI()/180)</f>
        <v>82.16114468560231</v>
      </c>
      <c r="DV16" s="11"/>
      <c r="DW16" s="16">
        <f>-DT16</f>
        <v>-245.09879167467702</v>
      </c>
      <c r="DX16" s="16">
        <f>DU16</f>
        <v>82.16114468560231</v>
      </c>
    </row>
    <row r="17" spans="3:128" ht="12.75">
      <c r="C17" s="45" t="s">
        <v>131</v>
      </c>
      <c r="D17" s="44">
        <v>40</v>
      </c>
      <c r="F17" s="11"/>
      <c r="G17" s="9">
        <f t="shared" si="5"/>
        <v>14</v>
      </c>
      <c r="H17" s="8">
        <f t="shared" si="1"/>
        <v>159.78843421434624</v>
      </c>
      <c r="I17" s="8">
        <f t="shared" si="2"/>
        <v>8.225344450388702</v>
      </c>
      <c r="J17" s="8">
        <f t="shared" si="3"/>
        <v>32.99005469338388</v>
      </c>
      <c r="K17" s="8">
        <f t="shared" si="4"/>
        <v>192.77848890773012</v>
      </c>
      <c r="L17" s="8">
        <v>55</v>
      </c>
      <c r="M17" s="8">
        <v>25</v>
      </c>
      <c r="N17" s="8"/>
      <c r="O17" s="8"/>
      <c r="P17" s="64"/>
      <c r="Q17" s="11"/>
      <c r="R17" s="79" t="s">
        <v>39</v>
      </c>
      <c r="S17" s="79"/>
      <c r="T17" s="11"/>
      <c r="U17" s="20"/>
      <c r="V17" s="20"/>
      <c r="W17" s="11"/>
      <c r="X17" s="10" t="s">
        <v>6</v>
      </c>
      <c r="Y17" s="10" t="s">
        <v>9</v>
      </c>
      <c r="Z17" s="65"/>
      <c r="AA17" s="10" t="s">
        <v>6</v>
      </c>
      <c r="AB17" s="10" t="s">
        <v>9</v>
      </c>
      <c r="AC17" s="11"/>
      <c r="AD17" s="15">
        <v>7</v>
      </c>
      <c r="AE17" s="20">
        <f t="shared" si="6"/>
        <v>252.83333333333334</v>
      </c>
      <c r="AF17" s="20">
        <f>0.5*$AF$2</f>
        <v>9.5</v>
      </c>
      <c r="AG17" s="11"/>
      <c r="AH17" s="11"/>
      <c r="AI17" s="11"/>
      <c r="AJ17" s="11"/>
      <c r="AK17" s="15">
        <v>7</v>
      </c>
      <c r="AL17" s="20">
        <f t="shared" si="7"/>
        <v>238.33333333333334</v>
      </c>
      <c r="AM17" s="20">
        <f>-0.5*$AM$2</f>
        <v>-5</v>
      </c>
      <c r="AN17" s="11"/>
      <c r="AO17" s="11"/>
      <c r="AP17" s="11"/>
      <c r="AQ17" s="11"/>
      <c r="AR17" s="11"/>
      <c r="AS17" s="11"/>
      <c r="AT17" s="79" t="s">
        <v>69</v>
      </c>
      <c r="AU17" s="79"/>
      <c r="AV17" s="11"/>
      <c r="AW17" s="20"/>
      <c r="AX17" s="20"/>
      <c r="AY17" s="11"/>
      <c r="AZ17" s="10" t="s">
        <v>6</v>
      </c>
      <c r="BA17" s="10" t="s">
        <v>9</v>
      </c>
      <c r="BB17" s="11"/>
      <c r="BC17" s="10" t="s">
        <v>6</v>
      </c>
      <c r="BD17" s="10" t="s">
        <v>9</v>
      </c>
      <c r="BE17" s="11"/>
      <c r="BF17" s="15">
        <v>7</v>
      </c>
      <c r="BG17" s="20">
        <f t="shared" si="8"/>
        <v>-252.83333333333334</v>
      </c>
      <c r="BH17" s="20">
        <f>0.5*$AF$2</f>
        <v>9.5</v>
      </c>
      <c r="BI17" s="11"/>
      <c r="BJ17" s="11"/>
      <c r="BK17" s="11"/>
      <c r="BL17" s="11"/>
      <c r="BM17" s="15">
        <v>7</v>
      </c>
      <c r="BN17" s="20">
        <f t="shared" si="9"/>
        <v>-238.33333333333334</v>
      </c>
      <c r="BO17" s="20">
        <f>-0.5*$BO$2</f>
        <v>-5</v>
      </c>
      <c r="BP17" s="11"/>
      <c r="BQ17" s="11"/>
      <c r="BR17" s="11"/>
      <c r="BS17" s="11"/>
      <c r="BT17" s="38"/>
      <c r="BU17" s="40"/>
      <c r="BV17" s="38"/>
      <c r="BW17" s="38"/>
      <c r="BX17" s="11"/>
      <c r="BY17" s="38"/>
      <c r="BZ17" s="40"/>
      <c r="CA17" s="38"/>
      <c r="CB17" s="38"/>
      <c r="CC17" s="11"/>
      <c r="CD17" s="38"/>
      <c r="CE17" s="38"/>
      <c r="CF17" s="11"/>
      <c r="CG17" s="38"/>
      <c r="CH17" s="38"/>
      <c r="CI17" s="11"/>
      <c r="CJ17" s="11"/>
      <c r="CK17" s="11"/>
      <c r="CL17" s="38"/>
      <c r="CM17" s="38"/>
      <c r="CN17" s="11"/>
      <c r="CO17" s="18">
        <f>CA28</f>
        <v>228.17647832942552</v>
      </c>
      <c r="CP17" s="18">
        <f>CB28</f>
        <v>-41.99999999999999</v>
      </c>
      <c r="CQ17" s="11"/>
      <c r="CR17" s="40"/>
      <c r="CS17" s="40"/>
      <c r="CT17" s="11"/>
      <c r="CU17" s="38"/>
      <c r="CV17" s="38"/>
      <c r="CW17" s="38"/>
      <c r="CX17" s="11"/>
      <c r="CY17" s="38"/>
      <c r="CZ17" s="38"/>
      <c r="DA17" s="38"/>
      <c r="DB17" s="11"/>
      <c r="DC17" s="38"/>
      <c r="DD17" s="38"/>
      <c r="DE17" s="11"/>
      <c r="DF17" s="38"/>
      <c r="DG17" s="38"/>
      <c r="DH17" s="11"/>
      <c r="DI17" s="18">
        <f>DI11</f>
        <v>86</v>
      </c>
      <c r="DJ17" s="18">
        <f>DJ11</f>
        <v>165.7078889120432</v>
      </c>
      <c r="DK17" s="48"/>
      <c r="DL17" s="15">
        <v>1</v>
      </c>
      <c r="DM17" s="18">
        <f>DM14</f>
        <v>43</v>
      </c>
      <c r="DN17" s="18">
        <f>DJ18</f>
        <v>180.7078889120432</v>
      </c>
      <c r="DO17" s="65"/>
      <c r="DP17" s="15">
        <v>1</v>
      </c>
      <c r="DQ17" s="18">
        <f>-DM17</f>
        <v>-43</v>
      </c>
      <c r="DR17" s="18">
        <f>DN17</f>
        <v>180.7078889120432</v>
      </c>
      <c r="DS17" s="11"/>
      <c r="DT17" s="11"/>
      <c r="DU17" s="11"/>
      <c r="DV17" s="11"/>
      <c r="DW17" s="11"/>
      <c r="DX17" s="11"/>
    </row>
    <row r="18" spans="3:128" ht="12.75">
      <c r="C18" s="45" t="s">
        <v>147</v>
      </c>
      <c r="D18" s="44">
        <v>20</v>
      </c>
      <c r="F18" s="11"/>
      <c r="G18" s="9">
        <f t="shared" si="5"/>
        <v>15</v>
      </c>
      <c r="H18" s="8">
        <f t="shared" si="1"/>
        <v>159.75782510846662</v>
      </c>
      <c r="I18" s="8">
        <f t="shared" si="2"/>
        <v>8.799847533485705</v>
      </c>
      <c r="J18" s="8">
        <f t="shared" si="3"/>
        <v>32.84147809382832</v>
      </c>
      <c r="K18" s="8">
        <f t="shared" si="4"/>
        <v>192.59930320229495</v>
      </c>
      <c r="L18" s="8">
        <v>56</v>
      </c>
      <c r="M18" s="8">
        <v>24</v>
      </c>
      <c r="N18" s="8"/>
      <c r="O18" s="8"/>
      <c r="P18" s="64"/>
      <c r="Q18" s="11"/>
      <c r="R18" s="10" t="s">
        <v>6</v>
      </c>
      <c r="S18" s="10" t="s">
        <v>9</v>
      </c>
      <c r="T18" s="11"/>
      <c r="U18" s="20">
        <f>V12+0.5*V3*V6</f>
        <v>240.51943266163386</v>
      </c>
      <c r="V18" s="20">
        <f>V13-0.5*V3*V7</f>
        <v>14.976680806039361</v>
      </c>
      <c r="W18" s="11"/>
      <c r="X18" s="20" t="e">
        <f>IF(Y3&lt;&gt;0,V12-Y3*V7,NA())</f>
        <v>#N/A</v>
      </c>
      <c r="Y18" s="20" t="e">
        <f>IF(Y3&lt;&gt;0,V13-Y3*V6,NA())</f>
        <v>#N/A</v>
      </c>
      <c r="Z18" s="65"/>
      <c r="AA18" s="20" t="e">
        <f>IF(AB3&lt;&gt;0,V12-AB3*V7,NA())</f>
        <v>#N/A</v>
      </c>
      <c r="AB18" s="20" t="e">
        <f>IF(AB3&lt;&gt;0,-V13+AB3*V6,NA())</f>
        <v>#N/A</v>
      </c>
      <c r="AC18" s="11"/>
      <c r="AD18" s="15">
        <v>7</v>
      </c>
      <c r="AE18" s="20">
        <f t="shared" si="6"/>
        <v>252.83333333333334</v>
      </c>
      <c r="AF18" s="20">
        <f>-0.5*$AF$2</f>
        <v>-9.5</v>
      </c>
      <c r="AG18" s="11"/>
      <c r="AH18" s="11"/>
      <c r="AI18" s="11"/>
      <c r="AJ18" s="11"/>
      <c r="AK18" s="15">
        <v>7</v>
      </c>
      <c r="AL18" s="20">
        <f t="shared" si="7"/>
        <v>238.33333333333334</v>
      </c>
      <c r="AM18" s="20">
        <f>0.5*$AM$2</f>
        <v>5</v>
      </c>
      <c r="AN18" s="11"/>
      <c r="AO18" s="11"/>
      <c r="AP18" s="11"/>
      <c r="AQ18" s="11"/>
      <c r="AR18" s="11"/>
      <c r="AS18" s="11"/>
      <c r="AT18" s="10" t="s">
        <v>6</v>
      </c>
      <c r="AU18" s="10" t="s">
        <v>9</v>
      </c>
      <c r="AV18" s="11"/>
      <c r="AW18" s="20">
        <f>AX12+0.5*AX3*AX6</f>
        <v>-240.51943266163386</v>
      </c>
      <c r="AX18" s="20">
        <f>AX13-0.5*AX3*AX7</f>
        <v>14.976680806039361</v>
      </c>
      <c r="AY18" s="11"/>
      <c r="AZ18" s="20" t="e">
        <f>IF(BA3&lt;&gt;0,AX12+BA3*AX7,NA())</f>
        <v>#N/A</v>
      </c>
      <c r="BA18" s="20" t="e">
        <f>IF(BA3&lt;&gt;0,AX13+BA3*AX6,NA())</f>
        <v>#N/A</v>
      </c>
      <c r="BB18" s="11"/>
      <c r="BC18" s="20">
        <f>IF(BD3&lt;&gt;0,AX12+BD3*AX7,NA())</f>
        <v>-225.24364798656296</v>
      </c>
      <c r="BD18" s="20">
        <f>IF(BD3&lt;&gt;0,-AX13-BD3*AX6,NA())</f>
        <v>-21.772484433246916</v>
      </c>
      <c r="BE18" s="11"/>
      <c r="BF18" s="15">
        <v>7</v>
      </c>
      <c r="BG18" s="20">
        <f t="shared" si="8"/>
        <v>-252.83333333333334</v>
      </c>
      <c r="BH18" s="20">
        <f>-0.5*$AF$2</f>
        <v>-9.5</v>
      </c>
      <c r="BI18" s="11"/>
      <c r="BJ18" s="11"/>
      <c r="BK18" s="11"/>
      <c r="BL18" s="11"/>
      <c r="BM18" s="15">
        <v>7</v>
      </c>
      <c r="BN18" s="20">
        <f t="shared" si="9"/>
        <v>-238.33333333333334</v>
      </c>
      <c r="BO18" s="20">
        <f>0.5*$BO$2</f>
        <v>5</v>
      </c>
      <c r="BP18" s="11"/>
      <c r="BQ18" s="11"/>
      <c r="BR18" s="11"/>
      <c r="BS18" s="11"/>
      <c r="BT18" s="12" t="s">
        <v>3</v>
      </c>
      <c r="BU18" s="36">
        <f>SQRT(($BV$2-$BV$3)^2+($BW$2-$BW$3)^2)</f>
        <v>5.176478329425516</v>
      </c>
      <c r="BV18" s="42"/>
      <c r="BW18" s="42"/>
      <c r="BX18" s="11"/>
      <c r="BY18" s="12" t="s">
        <v>3</v>
      </c>
      <c r="BZ18" s="36">
        <f>SQRT(($CA$2-$CA$3)^2+($CB$2-$CB$3)^2)</f>
        <v>10.176478329425516</v>
      </c>
      <c r="CA18" s="42"/>
      <c r="CB18" s="42"/>
      <c r="CC18" s="11"/>
      <c r="CD18" s="38"/>
      <c r="CE18" s="38"/>
      <c r="CF18" s="11"/>
      <c r="CG18" s="38"/>
      <c r="CH18" s="38"/>
      <c r="CI18" s="11"/>
      <c r="CJ18" s="11"/>
      <c r="CK18" s="11"/>
      <c r="CL18" s="18">
        <f aca="true" t="shared" si="31" ref="CL18:CL27">-CL7</f>
        <v>0</v>
      </c>
      <c r="CM18" s="18">
        <f aca="true" t="shared" si="32" ref="CM18:CM27">CM7</f>
        <v>95.70788891204319</v>
      </c>
      <c r="CN18" s="11"/>
      <c r="CO18" s="14" t="s">
        <v>105</v>
      </c>
      <c r="CP18" s="18">
        <f>-CP6</f>
        <v>-95.70788891204319</v>
      </c>
      <c r="CQ18" s="11"/>
      <c r="CR18" s="41"/>
      <c r="CS18" s="40"/>
      <c r="CT18" s="11"/>
      <c r="CU18" s="15">
        <v>90</v>
      </c>
      <c r="CV18" s="20">
        <f>$CW$4+$CW$3*SIN(CU18*PI()/180)</f>
        <v>253.17647832942552</v>
      </c>
      <c r="CW18" s="20">
        <f>$CW$5+$CW$3*COS(CU18*PI()/180)</f>
        <v>95.70788891204319</v>
      </c>
      <c r="CX18" s="11"/>
      <c r="CY18" s="15">
        <v>90</v>
      </c>
      <c r="CZ18" s="20">
        <f>$DA$4+$DA$3*SIN(CY18*PI()/180)</f>
        <v>248.17647832942552</v>
      </c>
      <c r="DA18" s="20">
        <f>$DA$5-$DA$3*COS(CY18*PI()/180)</f>
        <v>-95.70788891204319</v>
      </c>
      <c r="DB18" s="11"/>
      <c r="DC18" s="20">
        <f t="shared" si="27"/>
        <v>-253.17647832942552</v>
      </c>
      <c r="DD18" s="20">
        <f t="shared" si="28"/>
        <v>95.70788891204319</v>
      </c>
      <c r="DE18" s="11"/>
      <c r="DF18" s="20">
        <f t="shared" si="29"/>
        <v>-248.17647832942552</v>
      </c>
      <c r="DG18" s="20">
        <f t="shared" si="30"/>
        <v>-95.70788891204319</v>
      </c>
      <c r="DH18" s="11"/>
      <c r="DI18" s="18">
        <f>DI17</f>
        <v>86</v>
      </c>
      <c r="DJ18" s="18">
        <f>DJ14+0.5*(DJ10-DJ3)</f>
        <v>180.7078889120432</v>
      </c>
      <c r="DK18" s="65"/>
      <c r="DL18" s="15">
        <v>2</v>
      </c>
      <c r="DM18" s="18">
        <f>DM17</f>
        <v>43</v>
      </c>
      <c r="DN18" s="43">
        <f>DJ26</f>
        <v>120.70788891204319</v>
      </c>
      <c r="DO18" s="11"/>
      <c r="DP18" s="15">
        <v>2</v>
      </c>
      <c r="DQ18" s="18">
        <f>-DM18</f>
        <v>-43</v>
      </c>
      <c r="DR18" s="18">
        <f>DN18</f>
        <v>120.70788891204319</v>
      </c>
      <c r="DS18" s="11"/>
      <c r="DT18" s="11"/>
      <c r="DU18" s="11"/>
      <c r="DV18" s="11"/>
      <c r="DW18" s="11"/>
      <c r="DX18" s="11"/>
    </row>
    <row r="19" spans="3:128" ht="12.75">
      <c r="C19" s="45" t="s">
        <v>129</v>
      </c>
      <c r="D19" s="44">
        <v>10</v>
      </c>
      <c r="F19" s="11"/>
      <c r="G19" s="9">
        <f t="shared" si="5"/>
        <v>16</v>
      </c>
      <c r="H19" s="8">
        <f t="shared" si="1"/>
        <v>159.72530106272586</v>
      </c>
      <c r="I19" s="8">
        <f t="shared" si="2"/>
        <v>9.371670097777972</v>
      </c>
      <c r="J19" s="8">
        <f t="shared" si="3"/>
        <v>32.68289766190284</v>
      </c>
      <c r="K19" s="8">
        <f t="shared" si="4"/>
        <v>192.4081987246287</v>
      </c>
      <c r="L19" s="8">
        <v>57</v>
      </c>
      <c r="M19" s="8">
        <v>23</v>
      </c>
      <c r="N19" s="8"/>
      <c r="O19" s="8"/>
      <c r="P19" s="64"/>
      <c r="Q19" s="11"/>
      <c r="R19" s="20">
        <f>-F3+F6+S5-S3</f>
        <v>86</v>
      </c>
      <c r="S19" s="20">
        <f>-((S4/2)+S12)</f>
        <v>-42</v>
      </c>
      <c r="T19" s="11"/>
      <c r="U19" s="20">
        <f>R16+V2-0.5*V4*V8</f>
        <v>243.83333333333334</v>
      </c>
      <c r="V19" s="20">
        <f>0.5*V4</f>
        <v>11</v>
      </c>
      <c r="W19" s="11"/>
      <c r="X19" s="20" t="e">
        <f>IF(Y3&lt;&gt;0,V12+Y8*V7-Y3*V7,NA())</f>
        <v>#N/A</v>
      </c>
      <c r="Y19" s="20" t="e">
        <f>IF(Y3&lt;&gt;0,V13+Y8*V6-Y3*V6,NA())</f>
        <v>#N/A</v>
      </c>
      <c r="Z19" s="65"/>
      <c r="AA19" s="20" t="e">
        <f>IF(AB3&lt;&gt;0,V12+AB8*V7-AB3*V7,NA())</f>
        <v>#N/A</v>
      </c>
      <c r="AB19" s="20" t="e">
        <f>IF(AB3&lt;&gt;0,-V13-AB8*V6+AB3*V6,NA())</f>
        <v>#N/A</v>
      </c>
      <c r="AC19" s="48"/>
      <c r="AD19" s="15">
        <v>8</v>
      </c>
      <c r="AE19" s="20">
        <f t="shared" si="6"/>
        <v>253.83333333333334</v>
      </c>
      <c r="AF19" s="20">
        <f>0.5*$AF$2</f>
        <v>9.5</v>
      </c>
      <c r="AG19" s="11"/>
      <c r="AH19" s="11"/>
      <c r="AI19" s="11"/>
      <c r="AJ19" s="11"/>
      <c r="AK19" s="15">
        <v>8</v>
      </c>
      <c r="AL19" s="20">
        <f t="shared" si="7"/>
        <v>237.83333333333334</v>
      </c>
      <c r="AM19" s="20">
        <f>-0.5*$AM$2</f>
        <v>-5</v>
      </c>
      <c r="AN19" s="11"/>
      <c r="AO19" s="11"/>
      <c r="AP19" s="11"/>
      <c r="AQ19" s="11"/>
      <c r="AR19" s="11"/>
      <c r="AS19" s="11"/>
      <c r="AT19" s="20">
        <f>AT15</f>
        <v>-86</v>
      </c>
      <c r="AU19" s="20">
        <f>-((AU4/2)+AU12)</f>
        <v>-42</v>
      </c>
      <c r="AV19" s="11"/>
      <c r="AW19" s="20">
        <f>AT16+AX2-0.5*AX4*AX8</f>
        <v>-243.83333333333334</v>
      </c>
      <c r="AX19" s="20">
        <f>0.5*AX4</f>
        <v>11</v>
      </c>
      <c r="AY19" s="11"/>
      <c r="AZ19" s="20" t="e">
        <f>IF(BA3&lt;&gt;0,AX12-BA8*AX7+BA3*AX7,NA())</f>
        <v>#N/A</v>
      </c>
      <c r="BA19" s="20" t="e">
        <f>IF(BA3&lt;&gt;0,AX13-BA8*AX6+BA3*AX6,NA())</f>
        <v>#N/A</v>
      </c>
      <c r="BB19" s="11"/>
      <c r="BC19" s="20">
        <f>IF(BD3&lt;&gt;0,AX12-BD8*AX7+BD3*AX7,NA())</f>
        <v>-271.3369247624055</v>
      </c>
      <c r="BD19" s="20">
        <f>IF(BD3&lt;&gt;0,-AX13+BD8*AX6-BD3*AX6,NA())</f>
        <v>-60.183548413115716</v>
      </c>
      <c r="BE19" s="11"/>
      <c r="BF19" s="15">
        <v>8</v>
      </c>
      <c r="BG19" s="20">
        <f t="shared" si="8"/>
        <v>-253.83333333333334</v>
      </c>
      <c r="BH19" s="20">
        <f>0.5*$AF$2</f>
        <v>9.5</v>
      </c>
      <c r="BI19" s="11"/>
      <c r="BJ19" s="11"/>
      <c r="BK19" s="11"/>
      <c r="BL19" s="11"/>
      <c r="BM19" s="15">
        <v>8</v>
      </c>
      <c r="BN19" s="20">
        <f t="shared" si="9"/>
        <v>-237.83333333333334</v>
      </c>
      <c r="BO19" s="20">
        <f>-0.5*$BO$2</f>
        <v>-5</v>
      </c>
      <c r="BP19" s="11"/>
      <c r="BQ19" s="11"/>
      <c r="BR19" s="11"/>
      <c r="BS19" s="11"/>
      <c r="BT19" s="15">
        <v>0</v>
      </c>
      <c r="BU19" s="18">
        <f>V5</f>
        <v>39.8055710922652</v>
      </c>
      <c r="BV19" s="20">
        <f aca="true" t="shared" si="33" ref="BV19:BV28">$BV$2+$BU$18*SIN(BU19*PI()/180)</f>
        <v>221.31390067169946</v>
      </c>
      <c r="BW19" s="20">
        <f aca="true" t="shared" si="34" ref="BW19:BW28">$BW$2-$BU$18*COS(BU19*PI()/180)</f>
        <v>38.023319193960646</v>
      </c>
      <c r="BX19" s="11"/>
      <c r="BY19" s="15">
        <v>0</v>
      </c>
      <c r="BZ19" s="18">
        <f>V5</f>
        <v>39.8055710922652</v>
      </c>
      <c r="CA19" s="20">
        <f>$CA$2+$BZ$18*SIN(BZ19*PI()/180)</f>
        <v>224.51482267002186</v>
      </c>
      <c r="CB19" s="20">
        <f>$CB$2+$BZ$18*COS(BZ19*PI()/180)</f>
        <v>-34.18221279597377</v>
      </c>
      <c r="CC19" s="11"/>
      <c r="CD19" s="20">
        <f aca="true" t="shared" si="35" ref="CD19:CD28">-BV19</f>
        <v>-221.31390067169946</v>
      </c>
      <c r="CE19" s="20">
        <f aca="true" t="shared" si="36" ref="CE19:CE28">BW19</f>
        <v>38.023319193960646</v>
      </c>
      <c r="CF19" s="11"/>
      <c r="CG19" s="20">
        <f t="shared" si="19"/>
        <v>-224.51482267002186</v>
      </c>
      <c r="CH19" s="20">
        <f t="shared" si="20"/>
        <v>-34.18221279597377</v>
      </c>
      <c r="CI19" s="11"/>
      <c r="CJ19" s="11"/>
      <c r="CK19" s="11"/>
      <c r="CL19" s="18">
        <f t="shared" si="31"/>
        <v>-11.842603918377389</v>
      </c>
      <c r="CM19" s="18">
        <f t="shared" si="32"/>
        <v>94.97237878684746</v>
      </c>
      <c r="CN19" s="11"/>
      <c r="CO19" s="35" t="s">
        <v>6</v>
      </c>
      <c r="CP19" s="35" t="s">
        <v>9</v>
      </c>
      <c r="CQ19" s="11"/>
      <c r="CR19" s="35" t="s">
        <v>6</v>
      </c>
      <c r="CS19" s="35" t="s">
        <v>9</v>
      </c>
      <c r="CT19" s="11"/>
      <c r="CU19" s="15">
        <v>80</v>
      </c>
      <c r="CV19" s="20">
        <f aca="true" t="shared" si="37" ref="CV19:CV27">$CW$4+$CW$3*SIN(CU19*PI()/180)</f>
        <v>252.1130210402801</v>
      </c>
      <c r="CW19" s="20">
        <f aca="true" t="shared" si="38" ref="CW19:CW27">$CW$5+$CW$3*COS(CU19*PI()/180)</f>
        <v>107.86326134872832</v>
      </c>
      <c r="CX19" s="11"/>
      <c r="CY19" s="15">
        <v>80</v>
      </c>
      <c r="CZ19" s="20">
        <f aca="true" t="shared" si="39" ref="CZ19:CZ27">$DA$4+$DA$3*SIN(CY19*PI()/180)</f>
        <v>247.264943510158</v>
      </c>
      <c r="DA19" s="20">
        <f aca="true" t="shared" si="40" ref="DA19:DA27">$DA$5-$DA$3*COS(CY19*PI()/180)</f>
        <v>-106.12677957205901</v>
      </c>
      <c r="DB19" s="11"/>
      <c r="DC19" s="20">
        <f t="shared" si="27"/>
        <v>-252.1130210402801</v>
      </c>
      <c r="DD19" s="20">
        <f t="shared" si="28"/>
        <v>107.86326134872832</v>
      </c>
      <c r="DE19" s="11"/>
      <c r="DF19" s="20">
        <f t="shared" si="29"/>
        <v>-247.264943510158</v>
      </c>
      <c r="DG19" s="20">
        <f t="shared" si="30"/>
        <v>-106.12677957205901</v>
      </c>
      <c r="DH19" s="11"/>
      <c r="DI19" s="43">
        <f>DI17*0.5</f>
        <v>43</v>
      </c>
      <c r="DJ19" s="18">
        <f>DJ18</f>
        <v>180.7078889120432</v>
      </c>
      <c r="DK19" s="65"/>
      <c r="DL19" s="15"/>
      <c r="DM19" s="38"/>
      <c r="DN19" s="38"/>
      <c r="DO19" s="11"/>
      <c r="DP19" s="15"/>
      <c r="DQ19" s="38"/>
      <c r="DR19" s="38"/>
      <c r="DS19" s="11"/>
      <c r="DT19" s="11"/>
      <c r="DU19" s="11"/>
      <c r="DV19" s="11"/>
      <c r="DW19" s="11"/>
      <c r="DX19" s="11"/>
    </row>
    <row r="20" spans="3:128" ht="12.75">
      <c r="C20" s="45" t="s">
        <v>140</v>
      </c>
      <c r="D20" s="44">
        <v>60</v>
      </c>
      <c r="F20" s="11"/>
      <c r="G20" s="9">
        <f t="shared" si="5"/>
        <v>17</v>
      </c>
      <c r="H20" s="8">
        <f t="shared" si="1"/>
        <v>159.69090054519955</v>
      </c>
      <c r="I20" s="8">
        <f t="shared" si="2"/>
        <v>9.94063796057305</v>
      </c>
      <c r="J20" s="8">
        <f t="shared" si="3"/>
        <v>32.5143617027432</v>
      </c>
      <c r="K20" s="8">
        <f t="shared" si="4"/>
        <v>192.20526224794276</v>
      </c>
      <c r="L20" s="8">
        <v>58</v>
      </c>
      <c r="M20" s="8">
        <v>22</v>
      </c>
      <c r="N20" s="8"/>
      <c r="O20" s="8"/>
      <c r="P20" s="64"/>
      <c r="Q20" s="11"/>
      <c r="R20" s="20">
        <f>F3+F6+S5+S13</f>
        <v>218</v>
      </c>
      <c r="S20" s="20">
        <f>-((S4/2)+S12)</f>
        <v>-42</v>
      </c>
      <c r="T20" s="11"/>
      <c r="U20" s="79" t="s">
        <v>44</v>
      </c>
      <c r="V20" s="79"/>
      <c r="W20" s="11"/>
      <c r="X20" s="65"/>
      <c r="Y20" s="65"/>
      <c r="Z20" s="65"/>
      <c r="AA20" s="65"/>
      <c r="AB20" s="65"/>
      <c r="AC20" s="69"/>
      <c r="AD20" s="15">
        <v>8</v>
      </c>
      <c r="AE20" s="20">
        <f t="shared" si="6"/>
        <v>253.83333333333334</v>
      </c>
      <c r="AF20" s="20">
        <f>-0.5*$AF$2</f>
        <v>-9.5</v>
      </c>
      <c r="AG20" s="11"/>
      <c r="AH20" s="11"/>
      <c r="AI20" s="11"/>
      <c r="AJ20" s="11"/>
      <c r="AK20" s="15">
        <v>8</v>
      </c>
      <c r="AL20" s="20">
        <f t="shared" si="7"/>
        <v>237.83333333333334</v>
      </c>
      <c r="AM20" s="20">
        <f>0.5*$AM$2</f>
        <v>5</v>
      </c>
      <c r="AN20" s="11"/>
      <c r="AO20" s="11"/>
      <c r="AP20" s="11"/>
      <c r="AQ20" s="11"/>
      <c r="AR20" s="11"/>
      <c r="AS20" s="11"/>
      <c r="AT20" s="20">
        <f>AT16</f>
        <v>-218</v>
      </c>
      <c r="AU20" s="20">
        <f>-((AU4/2)+AU12)</f>
        <v>-42</v>
      </c>
      <c r="AV20" s="11"/>
      <c r="AW20" s="79" t="s">
        <v>72</v>
      </c>
      <c r="AX20" s="79"/>
      <c r="AY20" s="11"/>
      <c r="AZ20" s="65"/>
      <c r="BA20" s="65"/>
      <c r="BB20" s="11"/>
      <c r="BC20" s="65"/>
      <c r="BD20" s="65"/>
      <c r="BE20" s="11"/>
      <c r="BF20" s="15">
        <v>8</v>
      </c>
      <c r="BG20" s="20">
        <f t="shared" si="8"/>
        <v>-253.83333333333334</v>
      </c>
      <c r="BH20" s="20">
        <f>-0.5*$AF$2</f>
        <v>-9.5</v>
      </c>
      <c r="BI20" s="11"/>
      <c r="BJ20" s="11"/>
      <c r="BK20" s="11"/>
      <c r="BL20" s="11"/>
      <c r="BM20" s="15">
        <v>8</v>
      </c>
      <c r="BN20" s="20">
        <f t="shared" si="9"/>
        <v>-237.83333333333334</v>
      </c>
      <c r="BO20" s="20">
        <f>0.5*$BO$2</f>
        <v>5</v>
      </c>
      <c r="BP20" s="11"/>
      <c r="BQ20" s="11"/>
      <c r="BR20" s="11"/>
      <c r="BS20" s="11"/>
      <c r="BT20" s="15">
        <v>1</v>
      </c>
      <c r="BU20" s="20">
        <f aca="true" t="shared" si="41" ref="BU20:BU28">BU19+(90-$BU$7)/9</f>
        <v>45.38272985979128</v>
      </c>
      <c r="BV20" s="20">
        <f t="shared" si="33"/>
        <v>221.68469166143564</v>
      </c>
      <c r="BW20" s="20">
        <f t="shared" si="34"/>
        <v>38.364209129342186</v>
      </c>
      <c r="BX20" s="11"/>
      <c r="BY20" s="15">
        <v>1</v>
      </c>
      <c r="BZ20" s="20">
        <f aca="true" t="shared" si="42" ref="BZ20:BZ28">BZ19+(90-$BU$7)/9</f>
        <v>45.38272985979128</v>
      </c>
      <c r="CA20" s="20">
        <f aca="true" t="shared" si="43" ref="CA20:CA28">$CA$2+$BZ$18*SIN(BZ20*PI()/180)</f>
        <v>225.24376351197358</v>
      </c>
      <c r="CB20" s="20">
        <f aca="true" t="shared" si="44" ref="CB20:CB28">$CB$2+$BZ$18*COS(BZ20*PI()/180)</f>
        <v>-34.852370926533254</v>
      </c>
      <c r="CC20" s="11"/>
      <c r="CD20" s="20">
        <f t="shared" si="35"/>
        <v>-221.68469166143564</v>
      </c>
      <c r="CE20" s="20">
        <f t="shared" si="36"/>
        <v>38.364209129342186</v>
      </c>
      <c r="CF20" s="11"/>
      <c r="CG20" s="20">
        <f t="shared" si="19"/>
        <v>-225.24376351197358</v>
      </c>
      <c r="CH20" s="20">
        <f t="shared" si="20"/>
        <v>-34.852370926533254</v>
      </c>
      <c r="CI20" s="11"/>
      <c r="CJ20" s="11"/>
      <c r="CK20" s="11"/>
      <c r="CL20" s="18">
        <f t="shared" si="31"/>
        <v>-23.503188252169554</v>
      </c>
      <c r="CM20" s="18">
        <f t="shared" si="32"/>
        <v>92.77715312501822</v>
      </c>
      <c r="CN20" s="11"/>
      <c r="CO20" s="18">
        <f>CO15</f>
        <v>248.17647832942552</v>
      </c>
      <c r="CP20" s="18">
        <f>CP15</f>
        <v>-41.99999999999998</v>
      </c>
      <c r="CQ20" s="11"/>
      <c r="CR20" s="18">
        <f>-CO20</f>
        <v>-248.17647832942552</v>
      </c>
      <c r="CS20" s="18">
        <f>CP20</f>
        <v>-41.99999999999998</v>
      </c>
      <c r="CT20" s="11"/>
      <c r="CU20" s="15">
        <v>70</v>
      </c>
      <c r="CV20" s="20">
        <f t="shared" si="37"/>
        <v>248.9549617844391</v>
      </c>
      <c r="CW20" s="20">
        <f t="shared" si="38"/>
        <v>119.64929894484001</v>
      </c>
      <c r="CX20" s="11"/>
      <c r="CY20" s="15">
        <v>70</v>
      </c>
      <c r="CZ20" s="20">
        <f t="shared" si="39"/>
        <v>244.55803557658</v>
      </c>
      <c r="DA20" s="20">
        <f t="shared" si="40"/>
        <v>-116.22909751158332</v>
      </c>
      <c r="DB20" s="11"/>
      <c r="DC20" s="20">
        <f t="shared" si="27"/>
        <v>-248.9549617844391</v>
      </c>
      <c r="DD20" s="20">
        <f t="shared" si="28"/>
        <v>119.64929894484001</v>
      </c>
      <c r="DE20" s="11"/>
      <c r="DF20" s="20">
        <f t="shared" si="29"/>
        <v>-244.55803557658</v>
      </c>
      <c r="DG20" s="20">
        <f t="shared" si="30"/>
        <v>-116.22909751158332</v>
      </c>
      <c r="DH20" s="11"/>
      <c r="DI20" s="38"/>
      <c r="DJ20" s="38"/>
      <c r="DK20" s="65"/>
      <c r="DL20" s="15">
        <v>3</v>
      </c>
      <c r="DM20" s="18">
        <f>DM17+2</f>
        <v>45</v>
      </c>
      <c r="DN20" s="18">
        <f>DN17</f>
        <v>180.7078889120432</v>
      </c>
      <c r="DO20" s="65"/>
      <c r="DP20" s="15">
        <v>3</v>
      </c>
      <c r="DQ20" s="18">
        <f>-DM20</f>
        <v>-45</v>
      </c>
      <c r="DR20" s="18">
        <f>DN20</f>
        <v>180.7078889120432</v>
      </c>
      <c r="DS20" s="11"/>
      <c r="DT20" s="11"/>
      <c r="DU20" s="11"/>
      <c r="DV20" s="11"/>
      <c r="DW20" s="11"/>
      <c r="DX20" s="11"/>
    </row>
    <row r="21" spans="3:128" ht="12.75">
      <c r="C21" s="45" t="s">
        <v>132</v>
      </c>
      <c r="D21" s="44">
        <v>40</v>
      </c>
      <c r="F21" s="11"/>
      <c r="G21" s="9">
        <f t="shared" si="5"/>
        <v>18</v>
      </c>
      <c r="H21" s="8">
        <f t="shared" si="1"/>
        <v>159.65466426869187</v>
      </c>
      <c r="I21" s="8">
        <f t="shared" si="2"/>
        <v>10.506577808748212</v>
      </c>
      <c r="J21" s="8">
        <f t="shared" si="3"/>
        <v>32.33592155403522</v>
      </c>
      <c r="K21" s="8">
        <f t="shared" si="4"/>
        <v>191.9905858227271</v>
      </c>
      <c r="L21" s="8">
        <v>59</v>
      </c>
      <c r="M21" s="8">
        <v>21</v>
      </c>
      <c r="N21" s="8"/>
      <c r="O21" s="8"/>
      <c r="P21" s="64"/>
      <c r="Q21" s="11"/>
      <c r="R21" s="79" t="s">
        <v>40</v>
      </c>
      <c r="S21" s="79"/>
      <c r="T21" s="11"/>
      <c r="U21" s="21" t="s">
        <v>17</v>
      </c>
      <c r="V21" s="19">
        <f>D18</f>
        <v>20</v>
      </c>
      <c r="W21" s="11"/>
      <c r="X21" s="65"/>
      <c r="Y21" s="65"/>
      <c r="Z21" s="65"/>
      <c r="AA21" s="65"/>
      <c r="AB21" s="65"/>
      <c r="AC21" s="65"/>
      <c r="AD21" s="15">
        <v>9</v>
      </c>
      <c r="AE21" s="20">
        <f t="shared" si="6"/>
        <v>254.83333333333334</v>
      </c>
      <c r="AF21" s="20">
        <f>0.5*$AF$2</f>
        <v>9.5</v>
      </c>
      <c r="AG21" s="11"/>
      <c r="AH21" s="11"/>
      <c r="AI21" s="11"/>
      <c r="AJ21" s="11"/>
      <c r="AK21" s="15">
        <v>9</v>
      </c>
      <c r="AL21" s="20">
        <f t="shared" si="7"/>
        <v>237.33333333333334</v>
      </c>
      <c r="AM21" s="20">
        <f>-0.5*$AM$2</f>
        <v>-5</v>
      </c>
      <c r="AN21" s="11"/>
      <c r="AO21" s="11"/>
      <c r="AP21" s="11"/>
      <c r="AQ21" s="11"/>
      <c r="AR21" s="11"/>
      <c r="AS21" s="11"/>
      <c r="AT21" s="79" t="s">
        <v>70</v>
      </c>
      <c r="AU21" s="79"/>
      <c r="AV21" s="11"/>
      <c r="AW21" s="21" t="s">
        <v>17</v>
      </c>
      <c r="AX21" s="18">
        <f>V21</f>
        <v>20</v>
      </c>
      <c r="AY21" s="11"/>
      <c r="AZ21" s="65"/>
      <c r="BA21" s="65"/>
      <c r="BB21" s="11"/>
      <c r="BC21" s="65"/>
      <c r="BD21" s="65"/>
      <c r="BE21" s="11"/>
      <c r="BF21" s="15">
        <v>9</v>
      </c>
      <c r="BG21" s="20">
        <f t="shared" si="8"/>
        <v>-254.83333333333334</v>
      </c>
      <c r="BH21" s="20">
        <f>0.5*$AF$2</f>
        <v>9.5</v>
      </c>
      <c r="BI21" s="11"/>
      <c r="BJ21" s="11"/>
      <c r="BK21" s="11"/>
      <c r="BL21" s="11"/>
      <c r="BM21" s="15">
        <v>9</v>
      </c>
      <c r="BN21" s="20">
        <f t="shared" si="9"/>
        <v>-237.33333333333334</v>
      </c>
      <c r="BO21" s="20">
        <f>-0.5*$BO$2</f>
        <v>-5</v>
      </c>
      <c r="BP21" s="11"/>
      <c r="BQ21" s="11"/>
      <c r="BR21" s="11"/>
      <c r="BS21" s="11"/>
      <c r="BT21" s="15">
        <v>2</v>
      </c>
      <c r="BU21" s="20">
        <f t="shared" si="41"/>
        <v>50.95988862731737</v>
      </c>
      <c r="BV21" s="20">
        <f t="shared" si="33"/>
        <v>222.02059763227288</v>
      </c>
      <c r="BW21" s="20">
        <f t="shared" si="34"/>
        <v>38.73952111272381</v>
      </c>
      <c r="BX21" s="11"/>
      <c r="BY21" s="15">
        <v>2</v>
      </c>
      <c r="BZ21" s="20">
        <f t="shared" si="42"/>
        <v>50.95988862731737</v>
      </c>
      <c r="CA21" s="20">
        <f t="shared" si="43"/>
        <v>225.90412362852587</v>
      </c>
      <c r="CB21" s="20">
        <f t="shared" si="44"/>
        <v>-35.59019962446208</v>
      </c>
      <c r="CC21" s="11"/>
      <c r="CD21" s="20">
        <f t="shared" si="35"/>
        <v>-222.02059763227288</v>
      </c>
      <c r="CE21" s="20">
        <f t="shared" si="36"/>
        <v>38.73952111272381</v>
      </c>
      <c r="CF21" s="11"/>
      <c r="CG21" s="20">
        <f t="shared" si="19"/>
        <v>-225.90412362852587</v>
      </c>
      <c r="CH21" s="20">
        <f t="shared" si="20"/>
        <v>-35.59019962446208</v>
      </c>
      <c r="CI21" s="11"/>
      <c r="CJ21" s="11"/>
      <c r="CK21" s="11"/>
      <c r="CL21" s="18">
        <f t="shared" si="31"/>
        <v>-34.802531038783954</v>
      </c>
      <c r="CM21" s="18">
        <f t="shared" si="32"/>
        <v>89.1559523155604</v>
      </c>
      <c r="CN21" s="11"/>
      <c r="CO21" s="18">
        <f>CO20</f>
        <v>248.17647832942552</v>
      </c>
      <c r="CP21" s="18">
        <f>CP18</f>
        <v>-95.70788891204319</v>
      </c>
      <c r="CQ21" s="11"/>
      <c r="CR21" s="18">
        <f>CR20</f>
        <v>-248.17647832942552</v>
      </c>
      <c r="CS21" s="18">
        <f>CP21</f>
        <v>-95.70788891204319</v>
      </c>
      <c r="CT21" s="11"/>
      <c r="CU21" s="15">
        <v>60</v>
      </c>
      <c r="CV21" s="20">
        <f t="shared" si="37"/>
        <v>243.79825659433624</v>
      </c>
      <c r="CW21" s="20">
        <f t="shared" si="38"/>
        <v>130.7078889120432</v>
      </c>
      <c r="CX21" s="11"/>
      <c r="CY21" s="15">
        <v>60</v>
      </c>
      <c r="CZ21" s="20">
        <f t="shared" si="39"/>
        <v>240.13800255649184</v>
      </c>
      <c r="DA21" s="20">
        <f t="shared" si="40"/>
        <v>-125.70788891204319</v>
      </c>
      <c r="DB21" s="11"/>
      <c r="DC21" s="20">
        <f t="shared" si="27"/>
        <v>-243.79825659433624</v>
      </c>
      <c r="DD21" s="20">
        <f t="shared" si="28"/>
        <v>130.7078889120432</v>
      </c>
      <c r="DE21" s="11"/>
      <c r="DF21" s="20">
        <f t="shared" si="29"/>
        <v>-240.13800255649184</v>
      </c>
      <c r="DG21" s="20">
        <f t="shared" si="30"/>
        <v>-125.70788891204319</v>
      </c>
      <c r="DH21" s="11"/>
      <c r="DI21" s="18">
        <f>-DI17</f>
        <v>-86</v>
      </c>
      <c r="DJ21" s="18">
        <f>DJ17</f>
        <v>165.7078889120432</v>
      </c>
      <c r="DK21" s="11"/>
      <c r="DL21" s="15">
        <v>4</v>
      </c>
      <c r="DM21" s="18">
        <f>DM20</f>
        <v>45</v>
      </c>
      <c r="DN21" s="43">
        <f>DN18</f>
        <v>120.70788891204319</v>
      </c>
      <c r="DO21" s="11"/>
      <c r="DP21" s="15">
        <v>4</v>
      </c>
      <c r="DQ21" s="18">
        <f>-DM21</f>
        <v>-45</v>
      </c>
      <c r="DR21" s="18">
        <f>DN21</f>
        <v>120.70788891204319</v>
      </c>
      <c r="DS21" s="11"/>
      <c r="DT21" s="11"/>
      <c r="DU21" s="11"/>
      <c r="DV21" s="11"/>
      <c r="DW21" s="11"/>
      <c r="DX21" s="11"/>
    </row>
    <row r="22" spans="3:128" ht="12.75">
      <c r="C22" s="45" t="s">
        <v>141</v>
      </c>
      <c r="D22" s="44">
        <v>19</v>
      </c>
      <c r="F22" s="11"/>
      <c r="G22" s="9">
        <f t="shared" si="5"/>
        <v>19</v>
      </c>
      <c r="H22" s="8">
        <f t="shared" si="1"/>
        <v>159.61663514679378</v>
      </c>
      <c r="I22" s="8">
        <f t="shared" si="2"/>
        <v>11.069317251543326</v>
      </c>
      <c r="J22" s="8">
        <f t="shared" si="3"/>
        <v>32.147631570376774</v>
      </c>
      <c r="K22" s="8">
        <f t="shared" si="4"/>
        <v>191.76426671717056</v>
      </c>
      <c r="L22" s="8">
        <v>60</v>
      </c>
      <c r="M22" s="8">
        <v>20</v>
      </c>
      <c r="N22" s="8"/>
      <c r="O22" s="8"/>
      <c r="P22" s="64"/>
      <c r="Q22" s="11"/>
      <c r="R22" s="10" t="s">
        <v>6</v>
      </c>
      <c r="S22" s="10" t="s">
        <v>9</v>
      </c>
      <c r="T22" s="11"/>
      <c r="U22" s="10" t="s">
        <v>6</v>
      </c>
      <c r="V22" s="10" t="s">
        <v>9</v>
      </c>
      <c r="W22" s="11"/>
      <c r="X22" s="65"/>
      <c r="Y22" s="65"/>
      <c r="Z22" s="65"/>
      <c r="AA22" s="65"/>
      <c r="AB22" s="65"/>
      <c r="AC22" s="11"/>
      <c r="AD22" s="15">
        <v>9</v>
      </c>
      <c r="AE22" s="20">
        <f t="shared" si="6"/>
        <v>254.83333333333334</v>
      </c>
      <c r="AF22" s="20">
        <f>-0.5*$AF$2</f>
        <v>-9.5</v>
      </c>
      <c r="AG22" s="11"/>
      <c r="AH22" s="11"/>
      <c r="AI22" s="11"/>
      <c r="AJ22" s="11"/>
      <c r="AK22" s="15">
        <v>9</v>
      </c>
      <c r="AL22" s="20">
        <f t="shared" si="7"/>
        <v>237.33333333333334</v>
      </c>
      <c r="AM22" s="20">
        <f>0.5*$AM$2</f>
        <v>5</v>
      </c>
      <c r="AN22" s="11"/>
      <c r="AO22" s="11"/>
      <c r="AP22" s="11"/>
      <c r="AQ22" s="11"/>
      <c r="AR22" s="11"/>
      <c r="AS22" s="11"/>
      <c r="AT22" s="10" t="s">
        <v>6</v>
      </c>
      <c r="AU22" s="10" t="s">
        <v>9</v>
      </c>
      <c r="AV22" s="11"/>
      <c r="AW22" s="10" t="s">
        <v>6</v>
      </c>
      <c r="AX22" s="10" t="s">
        <v>9</v>
      </c>
      <c r="AY22" s="11"/>
      <c r="AZ22" s="65"/>
      <c r="BA22" s="65"/>
      <c r="BB22" s="11"/>
      <c r="BC22" s="65"/>
      <c r="BD22" s="65"/>
      <c r="BE22" s="11"/>
      <c r="BF22" s="15">
        <v>9</v>
      </c>
      <c r="BG22" s="20">
        <f t="shared" si="8"/>
        <v>-254.83333333333334</v>
      </c>
      <c r="BH22" s="20">
        <f>-0.5*$AF$2</f>
        <v>-9.5</v>
      </c>
      <c r="BI22" s="11"/>
      <c r="BJ22" s="11"/>
      <c r="BK22" s="11"/>
      <c r="BL22" s="11"/>
      <c r="BM22" s="15">
        <v>9</v>
      </c>
      <c r="BN22" s="20">
        <f t="shared" si="9"/>
        <v>-237.33333333333334</v>
      </c>
      <c r="BO22" s="20">
        <f>0.5*$BO$2</f>
        <v>5</v>
      </c>
      <c r="BP22" s="11"/>
      <c r="BQ22" s="11"/>
      <c r="BR22" s="11"/>
      <c r="BS22" s="11"/>
      <c r="BT22" s="15">
        <v>3</v>
      </c>
      <c r="BU22" s="20">
        <f t="shared" si="41"/>
        <v>56.537047394843455</v>
      </c>
      <c r="BV22" s="20">
        <f t="shared" si="33"/>
        <v>222.3184383761456</v>
      </c>
      <c r="BW22" s="20">
        <f t="shared" si="34"/>
        <v>39.145701857470904</v>
      </c>
      <c r="BX22" s="11"/>
      <c r="BY22" s="15">
        <v>3</v>
      </c>
      <c r="BZ22" s="20">
        <f t="shared" si="42"/>
        <v>56.537047394843455</v>
      </c>
      <c r="CA22" s="20">
        <f t="shared" si="43"/>
        <v>226.4896510243253</v>
      </c>
      <c r="CB22" s="20">
        <f t="shared" si="44"/>
        <v>-36.38871345639527</v>
      </c>
      <c r="CC22" s="11"/>
      <c r="CD22" s="20">
        <f t="shared" si="35"/>
        <v>-222.3184383761456</v>
      </c>
      <c r="CE22" s="20">
        <f t="shared" si="36"/>
        <v>39.145701857470904</v>
      </c>
      <c r="CF22" s="11"/>
      <c r="CG22" s="20">
        <f t="shared" si="19"/>
        <v>-226.4896510243253</v>
      </c>
      <c r="CH22" s="20">
        <f t="shared" si="20"/>
        <v>-36.38871345639527</v>
      </c>
      <c r="CI22" s="11"/>
      <c r="CJ22" s="11"/>
      <c r="CK22" s="11"/>
      <c r="CL22" s="18">
        <f t="shared" si="31"/>
        <v>-45.566962560455735</v>
      </c>
      <c r="CM22" s="18">
        <f t="shared" si="32"/>
        <v>84.1644338364729</v>
      </c>
      <c r="CN22" s="11"/>
      <c r="CO22" s="38"/>
      <c r="CP22" s="38"/>
      <c r="CQ22" s="11"/>
      <c r="CR22" s="38"/>
      <c r="CS22" s="38"/>
      <c r="CT22" s="11"/>
      <c r="CU22" s="15">
        <v>50</v>
      </c>
      <c r="CV22" s="20">
        <f t="shared" si="37"/>
        <v>236.79958934775397</v>
      </c>
      <c r="CW22" s="20">
        <f t="shared" si="38"/>
        <v>140.70302159010095</v>
      </c>
      <c r="CX22" s="11"/>
      <c r="CY22" s="15">
        <v>50</v>
      </c>
      <c r="CZ22" s="20">
        <f t="shared" si="39"/>
        <v>234.1391449165642</v>
      </c>
      <c r="DA22" s="20">
        <f t="shared" si="40"/>
        <v>-134.27514549323556</v>
      </c>
      <c r="DB22" s="11"/>
      <c r="DC22" s="20">
        <f t="shared" si="27"/>
        <v>-236.79958934775397</v>
      </c>
      <c r="DD22" s="20">
        <f t="shared" si="28"/>
        <v>140.70302159010095</v>
      </c>
      <c r="DE22" s="11"/>
      <c r="DF22" s="20">
        <f t="shared" si="29"/>
        <v>-234.1391449165642</v>
      </c>
      <c r="DG22" s="20">
        <f t="shared" si="30"/>
        <v>-134.27514549323556</v>
      </c>
      <c r="DH22" s="11"/>
      <c r="DI22" s="18">
        <f>-DI18</f>
        <v>-86</v>
      </c>
      <c r="DJ22" s="18">
        <f>DJ18</f>
        <v>180.7078889120432</v>
      </c>
      <c r="DK22" s="65"/>
      <c r="DL22" s="15"/>
      <c r="DM22" s="38"/>
      <c r="DN22" s="38"/>
      <c r="DO22" s="11"/>
      <c r="DP22" s="15"/>
      <c r="DQ22" s="38"/>
      <c r="DR22" s="38"/>
      <c r="DS22" s="11"/>
      <c r="DT22" s="11"/>
      <c r="DU22" s="11"/>
      <c r="DV22" s="11"/>
      <c r="DW22" s="11"/>
      <c r="DX22" s="11"/>
    </row>
    <row r="23" spans="3:128" ht="12.75">
      <c r="C23" s="45" t="s">
        <v>142</v>
      </c>
      <c r="D23" s="44">
        <v>10</v>
      </c>
      <c r="F23" s="11"/>
      <c r="G23" s="9">
        <f t="shared" si="5"/>
        <v>20</v>
      </c>
      <c r="H23" s="8">
        <f t="shared" si="1"/>
        <v>159.5768582474375</v>
      </c>
      <c r="I23" s="8">
        <f t="shared" si="2"/>
        <v>11.628684873072736</v>
      </c>
      <c r="J23" s="8">
        <f t="shared" si="3"/>
        <v>31.949549106720887</v>
      </c>
      <c r="K23" s="8">
        <f t="shared" si="4"/>
        <v>191.5264073541584</v>
      </c>
      <c r="L23" s="8">
        <v>61</v>
      </c>
      <c r="M23" s="8">
        <v>19</v>
      </c>
      <c r="N23" s="8"/>
      <c r="O23" s="8"/>
      <c r="P23" s="64"/>
      <c r="Q23" s="11"/>
      <c r="R23" s="20">
        <f>S2</f>
        <v>138.05573154623917</v>
      </c>
      <c r="S23" s="20">
        <v>0</v>
      </c>
      <c r="T23" s="11"/>
      <c r="U23" s="20">
        <f>R20</f>
        <v>218</v>
      </c>
      <c r="V23" s="20">
        <f>S20</f>
        <v>-42</v>
      </c>
      <c r="W23" s="11"/>
      <c r="X23" s="65"/>
      <c r="Y23" s="65"/>
      <c r="Z23" s="65"/>
      <c r="AA23" s="65"/>
      <c r="AB23" s="65"/>
      <c r="AC23" s="11"/>
      <c r="AD23" s="15">
        <v>10</v>
      </c>
      <c r="AE23" s="20">
        <f t="shared" si="6"/>
        <v>255.83333333333334</v>
      </c>
      <c r="AF23" s="20">
        <f>0.5*$AF$2</f>
        <v>9.5</v>
      </c>
      <c r="AG23" s="11"/>
      <c r="AH23" s="11"/>
      <c r="AI23" s="11"/>
      <c r="AJ23" s="11"/>
      <c r="AK23" s="15">
        <v>10</v>
      </c>
      <c r="AL23" s="20">
        <f t="shared" si="7"/>
        <v>236.83333333333334</v>
      </c>
      <c r="AM23" s="20">
        <f>-0.5*$AM$2</f>
        <v>-5</v>
      </c>
      <c r="AN23" s="11"/>
      <c r="AO23" s="11"/>
      <c r="AP23" s="11"/>
      <c r="AQ23" s="11"/>
      <c r="AR23" s="11"/>
      <c r="AS23" s="11"/>
      <c r="AT23" s="20">
        <f>AU2</f>
        <v>-138.05573154623917</v>
      </c>
      <c r="AU23" s="20">
        <v>0</v>
      </c>
      <c r="AV23" s="11"/>
      <c r="AW23" s="20">
        <f>AT20</f>
        <v>-218</v>
      </c>
      <c r="AX23" s="20">
        <f>AU20</f>
        <v>-42</v>
      </c>
      <c r="AY23" s="11"/>
      <c r="AZ23" s="65"/>
      <c r="BA23" s="65"/>
      <c r="BB23" s="11"/>
      <c r="BC23" s="65"/>
      <c r="BD23" s="65"/>
      <c r="BE23" s="11"/>
      <c r="BF23" s="15">
        <v>10</v>
      </c>
      <c r="BG23" s="20">
        <f t="shared" si="8"/>
        <v>-255.83333333333334</v>
      </c>
      <c r="BH23" s="20">
        <f>0.5*$AF$2</f>
        <v>9.5</v>
      </c>
      <c r="BI23" s="11"/>
      <c r="BJ23" s="11"/>
      <c r="BK23" s="11"/>
      <c r="BL23" s="11"/>
      <c r="BM23" s="15">
        <v>10</v>
      </c>
      <c r="BN23" s="20">
        <f t="shared" si="9"/>
        <v>-236.83333333333334</v>
      </c>
      <c r="BO23" s="20">
        <f>-0.5*$BO$2</f>
        <v>-5</v>
      </c>
      <c r="BP23" s="11"/>
      <c r="BQ23" s="11"/>
      <c r="BR23" s="11"/>
      <c r="BS23" s="11"/>
      <c r="BT23" s="15">
        <v>4</v>
      </c>
      <c r="BU23" s="20">
        <f t="shared" si="41"/>
        <v>62.11420616236954</v>
      </c>
      <c r="BV23" s="20">
        <f t="shared" si="33"/>
        <v>222.57539406959674</v>
      </c>
      <c r="BW23" s="20">
        <f t="shared" si="34"/>
        <v>39.57890582527013</v>
      </c>
      <c r="BX23" s="11"/>
      <c r="BY23" s="15">
        <v>4</v>
      </c>
      <c r="BZ23" s="20">
        <f t="shared" si="42"/>
        <v>62.11420616236954</v>
      </c>
      <c r="CA23" s="20">
        <f t="shared" si="43"/>
        <v>226.9948021868761</v>
      </c>
      <c r="CB23" s="20">
        <f t="shared" si="44"/>
        <v>-37.24035244915798</v>
      </c>
      <c r="CC23" s="11"/>
      <c r="CD23" s="20">
        <f t="shared" si="35"/>
        <v>-222.57539406959674</v>
      </c>
      <c r="CE23" s="20">
        <f t="shared" si="36"/>
        <v>39.57890582527013</v>
      </c>
      <c r="CF23" s="11"/>
      <c r="CG23" s="20">
        <f t="shared" si="19"/>
        <v>-226.9948021868761</v>
      </c>
      <c r="CH23" s="20">
        <f t="shared" si="20"/>
        <v>-37.24035244915798</v>
      </c>
      <c r="CI23" s="11"/>
      <c r="CJ23" s="11"/>
      <c r="CK23" s="11"/>
      <c r="CL23" s="18">
        <f t="shared" si="31"/>
        <v>-55.63103462966</v>
      </c>
      <c r="CM23" s="18">
        <f t="shared" si="32"/>
        <v>77.8793168051285</v>
      </c>
      <c r="CN23" s="11"/>
      <c r="CO23" s="18">
        <f>CO17:CP17</f>
        <v>228.17647832942552</v>
      </c>
      <c r="CP23" s="18">
        <f>CO17:CP17</f>
        <v>-41.99999999999999</v>
      </c>
      <c r="CQ23" s="11"/>
      <c r="CR23" s="18">
        <f>-CO23</f>
        <v>-228.17647832942552</v>
      </c>
      <c r="CS23" s="18">
        <f>CP23</f>
        <v>-41.99999999999999</v>
      </c>
      <c r="CT23" s="11"/>
      <c r="CU23" s="15">
        <v>40</v>
      </c>
      <c r="CV23" s="20">
        <f t="shared" si="37"/>
        <v>228.17161100748328</v>
      </c>
      <c r="CW23" s="20">
        <f t="shared" si="38"/>
        <v>149.33099993037166</v>
      </c>
      <c r="CX23" s="11"/>
      <c r="CY23" s="15">
        <v>40</v>
      </c>
      <c r="CZ23" s="20">
        <f t="shared" si="39"/>
        <v>226.7437349106179</v>
      </c>
      <c r="DA23" s="20">
        <f t="shared" si="40"/>
        <v>-141.67055549918186</v>
      </c>
      <c r="DB23" s="11"/>
      <c r="DC23" s="20">
        <f t="shared" si="27"/>
        <v>-228.17161100748328</v>
      </c>
      <c r="DD23" s="20">
        <f t="shared" si="28"/>
        <v>149.33099993037166</v>
      </c>
      <c r="DE23" s="11"/>
      <c r="DF23" s="20">
        <f t="shared" si="29"/>
        <v>-226.7437349106179</v>
      </c>
      <c r="DG23" s="20">
        <f t="shared" si="30"/>
        <v>-141.67055549918186</v>
      </c>
      <c r="DH23" s="11"/>
      <c r="DI23" s="18">
        <f>-DI19</f>
        <v>-43</v>
      </c>
      <c r="DJ23" s="18">
        <f>DJ19</f>
        <v>180.7078889120432</v>
      </c>
      <c r="DK23" s="65"/>
      <c r="DL23" s="15">
        <v>5</v>
      </c>
      <c r="DM23" s="18">
        <f>DM20+2</f>
        <v>47</v>
      </c>
      <c r="DN23" s="18">
        <f>DN17</f>
        <v>180.7078889120432</v>
      </c>
      <c r="DO23" s="65"/>
      <c r="DP23" s="15">
        <v>5</v>
      </c>
      <c r="DQ23" s="18">
        <f>-DM23</f>
        <v>-47</v>
      </c>
      <c r="DR23" s="18">
        <f>DN23</f>
        <v>180.7078889120432</v>
      </c>
      <c r="DS23" s="11"/>
      <c r="DT23" s="11"/>
      <c r="DU23" s="11"/>
      <c r="DV23" s="11"/>
      <c r="DW23" s="11"/>
      <c r="DX23" s="11"/>
    </row>
    <row r="24" spans="3:128" ht="12.75">
      <c r="C24" s="45" t="s">
        <v>143</v>
      </c>
      <c r="D24" s="44">
        <v>10</v>
      </c>
      <c r="F24" s="11"/>
      <c r="G24" s="9">
        <f t="shared" si="5"/>
        <v>21</v>
      </c>
      <c r="H24" s="8">
        <f t="shared" si="1"/>
        <v>159.5353807439777</v>
      </c>
      <c r="I24" s="8">
        <f t="shared" si="2"/>
        <v>12.18451028454021</v>
      </c>
      <c r="J24" s="8">
        <f t="shared" si="3"/>
        <v>31.741734500904858</v>
      </c>
      <c r="K24" s="8">
        <f t="shared" si="4"/>
        <v>191.27711524488257</v>
      </c>
      <c r="L24" s="8">
        <v>62</v>
      </c>
      <c r="M24" s="8">
        <v>18</v>
      </c>
      <c r="N24" s="8"/>
      <c r="O24" s="8"/>
      <c r="P24" s="64"/>
      <c r="Q24" s="11"/>
      <c r="R24" s="79" t="s">
        <v>127</v>
      </c>
      <c r="S24" s="79"/>
      <c r="T24" s="11"/>
      <c r="U24" s="20">
        <f>V12-0.5*V21*V6</f>
        <v>224.51482267002186</v>
      </c>
      <c r="V24" s="20">
        <f>-V13-0.5*V21*V7</f>
        <v>-34.18221279597376</v>
      </c>
      <c r="W24" s="11"/>
      <c r="X24" s="65"/>
      <c r="Y24" s="65"/>
      <c r="Z24" s="65"/>
      <c r="AA24" s="65"/>
      <c r="AB24" s="65"/>
      <c r="AC24" s="11"/>
      <c r="AD24" s="15">
        <v>10</v>
      </c>
      <c r="AE24" s="20">
        <f t="shared" si="6"/>
        <v>255.83333333333334</v>
      </c>
      <c r="AF24" s="20">
        <f>-0.5*$AF$2</f>
        <v>-9.5</v>
      </c>
      <c r="AG24" s="11"/>
      <c r="AH24" s="11"/>
      <c r="AI24" s="11"/>
      <c r="AJ24" s="11"/>
      <c r="AK24" s="15">
        <v>10</v>
      </c>
      <c r="AL24" s="20">
        <f t="shared" si="7"/>
        <v>236.83333333333334</v>
      </c>
      <c r="AM24" s="20">
        <f>0.5*$AM$2</f>
        <v>5</v>
      </c>
      <c r="AN24" s="11"/>
      <c r="AO24" s="11"/>
      <c r="AP24" s="11"/>
      <c r="AQ24" s="11"/>
      <c r="AR24" s="11"/>
      <c r="AS24" s="11"/>
      <c r="AT24" s="79" t="s">
        <v>74</v>
      </c>
      <c r="AU24" s="79"/>
      <c r="AV24" s="11"/>
      <c r="AW24" s="20">
        <f>AX12-0.5*AX21*AX6</f>
        <v>-224.51482267002186</v>
      </c>
      <c r="AX24" s="20">
        <f>-AX13-0.5*AX21*AX7</f>
        <v>-34.18221279597376</v>
      </c>
      <c r="AY24" s="11"/>
      <c r="AZ24" s="65"/>
      <c r="BA24" s="65"/>
      <c r="BB24" s="11"/>
      <c r="BC24" s="65"/>
      <c r="BD24" s="65"/>
      <c r="BE24" s="11"/>
      <c r="BF24" s="15">
        <v>10</v>
      </c>
      <c r="BG24" s="20">
        <f t="shared" si="8"/>
        <v>-255.83333333333334</v>
      </c>
      <c r="BH24" s="20">
        <f>-0.5*$AF$2</f>
        <v>-9.5</v>
      </c>
      <c r="BI24" s="11"/>
      <c r="BJ24" s="11"/>
      <c r="BK24" s="11"/>
      <c r="BL24" s="11"/>
      <c r="BM24" s="15">
        <v>10</v>
      </c>
      <c r="BN24" s="20">
        <f t="shared" si="9"/>
        <v>-236.83333333333334</v>
      </c>
      <c r="BO24" s="20">
        <f>0.5*$BO$2</f>
        <v>5</v>
      </c>
      <c r="BP24" s="11"/>
      <c r="BQ24" s="11"/>
      <c r="BR24" s="11"/>
      <c r="BS24" s="11"/>
      <c r="BT24" s="15">
        <v>5</v>
      </c>
      <c r="BU24" s="20">
        <f t="shared" si="41"/>
        <v>67.69136492989563</v>
      </c>
      <c r="BV24" s="20">
        <f t="shared" si="33"/>
        <v>222.78903197060995</v>
      </c>
      <c r="BW24" s="20">
        <f t="shared" si="34"/>
        <v>40.03503163397276</v>
      </c>
      <c r="BX24" s="11"/>
      <c r="BY24" s="15">
        <v>5</v>
      </c>
      <c r="BZ24" s="20">
        <f t="shared" si="42"/>
        <v>67.69136492989563</v>
      </c>
      <c r="CA24" s="20">
        <f t="shared" si="43"/>
        <v>227.41479457004638</v>
      </c>
      <c r="CB24" s="20">
        <f t="shared" si="44"/>
        <v>-38.13705366422308</v>
      </c>
      <c r="CC24" s="11"/>
      <c r="CD24" s="20">
        <f t="shared" si="35"/>
        <v>-222.78903197060995</v>
      </c>
      <c r="CE24" s="20">
        <f t="shared" si="36"/>
        <v>40.03503163397276</v>
      </c>
      <c r="CF24" s="11"/>
      <c r="CG24" s="20">
        <f t="shared" si="19"/>
        <v>-227.41479457004638</v>
      </c>
      <c r="CH24" s="20">
        <f t="shared" si="20"/>
        <v>-38.13705366422308</v>
      </c>
      <c r="CI24" s="11"/>
      <c r="CJ24" s="11"/>
      <c r="CK24" s="11"/>
      <c r="CL24" s="18">
        <f t="shared" si="31"/>
        <v>-64.84006351046351</v>
      </c>
      <c r="CM24" s="18">
        <f t="shared" si="32"/>
        <v>70.39720281345744</v>
      </c>
      <c r="CN24" s="11"/>
      <c r="CO24" s="18">
        <f>CO23</f>
        <v>228.17647832942552</v>
      </c>
      <c r="CP24" s="18">
        <f>CP18</f>
        <v>-95.70788891204319</v>
      </c>
      <c r="CQ24" s="11"/>
      <c r="CR24" s="18">
        <f>CR23</f>
        <v>-228.17647832942552</v>
      </c>
      <c r="CS24" s="18">
        <f>CP24</f>
        <v>-95.70788891204319</v>
      </c>
      <c r="CT24" s="11"/>
      <c r="CU24" s="15">
        <v>30</v>
      </c>
      <c r="CV24" s="20">
        <f t="shared" si="37"/>
        <v>218.17647832942552</v>
      </c>
      <c r="CW24" s="20">
        <f t="shared" si="38"/>
        <v>156.3296671769539</v>
      </c>
      <c r="CX24" s="11"/>
      <c r="CY24" s="15">
        <v>30</v>
      </c>
      <c r="CZ24" s="20">
        <f t="shared" si="39"/>
        <v>218.17647832942552</v>
      </c>
      <c r="DA24" s="20">
        <f t="shared" si="40"/>
        <v>-147.6694131391095</v>
      </c>
      <c r="DB24" s="11"/>
      <c r="DC24" s="20">
        <f t="shared" si="27"/>
        <v>-218.17647832942552</v>
      </c>
      <c r="DD24" s="20">
        <f t="shared" si="28"/>
        <v>156.3296671769539</v>
      </c>
      <c r="DE24" s="11"/>
      <c r="DF24" s="20">
        <f t="shared" si="29"/>
        <v>-218.17647832942552</v>
      </c>
      <c r="DG24" s="20">
        <f t="shared" si="30"/>
        <v>-147.6694131391095</v>
      </c>
      <c r="DH24" s="11"/>
      <c r="DI24" s="38"/>
      <c r="DJ24" s="38"/>
      <c r="DK24" s="65"/>
      <c r="DL24" s="15">
        <v>6</v>
      </c>
      <c r="DM24" s="18">
        <f>DM23</f>
        <v>47</v>
      </c>
      <c r="DN24" s="43">
        <f>DN18</f>
        <v>120.70788891204319</v>
      </c>
      <c r="DO24" s="11"/>
      <c r="DP24" s="15">
        <v>6</v>
      </c>
      <c r="DQ24" s="18">
        <f>-DM24</f>
        <v>-47</v>
      </c>
      <c r="DR24" s="18">
        <f>DN24</f>
        <v>120.70788891204319</v>
      </c>
      <c r="DS24" s="11"/>
      <c r="DT24" s="11"/>
      <c r="DU24" s="11"/>
      <c r="DV24" s="11"/>
      <c r="DW24" s="11"/>
      <c r="DX24" s="11"/>
    </row>
    <row r="25" spans="3:128" ht="12.75">
      <c r="C25" s="45" t="s">
        <v>144</v>
      </c>
      <c r="D25" s="44">
        <v>5</v>
      </c>
      <c r="F25" s="11"/>
      <c r="G25" s="9">
        <f t="shared" si="5"/>
        <v>22</v>
      </c>
      <c r="H25" s="8">
        <f t="shared" si="1"/>
        <v>159.49225186383111</v>
      </c>
      <c r="I25" s="8">
        <f t="shared" si="2"/>
        <v>12.736624176141008</v>
      </c>
      <c r="J25" s="8">
        <f t="shared" si="3"/>
        <v>31.524251055270774</v>
      </c>
      <c r="K25" s="8">
        <f t="shared" si="4"/>
        <v>191.0165029191019</v>
      </c>
      <c r="L25" s="8">
        <v>63</v>
      </c>
      <c r="M25" s="8">
        <v>17</v>
      </c>
      <c r="N25" s="8"/>
      <c r="O25" s="8"/>
      <c r="P25" s="64"/>
      <c r="Q25" s="11"/>
      <c r="R25" s="21" t="s">
        <v>15</v>
      </c>
      <c r="S25" s="19">
        <f>D11</f>
        <v>80</v>
      </c>
      <c r="T25" s="11"/>
      <c r="U25" s="20"/>
      <c r="V25" s="20"/>
      <c r="W25" s="11"/>
      <c r="X25" s="65"/>
      <c r="Y25" s="65"/>
      <c r="Z25" s="65"/>
      <c r="AA25" s="65"/>
      <c r="AB25" s="65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0" t="s">
        <v>6</v>
      </c>
      <c r="AU25" s="10" t="s">
        <v>9</v>
      </c>
      <c r="AV25" s="11"/>
      <c r="AW25" s="20"/>
      <c r="AX25" s="20"/>
      <c r="AY25" s="11"/>
      <c r="AZ25" s="65"/>
      <c r="BA25" s="65"/>
      <c r="BB25" s="11"/>
      <c r="BC25" s="65"/>
      <c r="BD25" s="65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5">
        <v>6</v>
      </c>
      <c r="BU25" s="20">
        <f t="shared" si="41"/>
        <v>73.26852369742171</v>
      </c>
      <c r="BV25" s="20">
        <f t="shared" si="33"/>
        <v>222.95732945072692</v>
      </c>
      <c r="BW25" s="20">
        <f t="shared" si="34"/>
        <v>40.50976088765345</v>
      </c>
      <c r="BX25" s="11"/>
      <c r="BY25" s="15">
        <v>6</v>
      </c>
      <c r="BZ25" s="20">
        <f t="shared" si="42"/>
        <v>73.26852369742171</v>
      </c>
      <c r="CA25" s="20">
        <f t="shared" si="43"/>
        <v>227.7456518730842</v>
      </c>
      <c r="CB25" s="20">
        <f t="shared" si="44"/>
        <v>-39.070327534020606</v>
      </c>
      <c r="CC25" s="11"/>
      <c r="CD25" s="20">
        <f t="shared" si="35"/>
        <v>-222.95732945072692</v>
      </c>
      <c r="CE25" s="20">
        <f t="shared" si="36"/>
        <v>40.50976088765345</v>
      </c>
      <c r="CF25" s="11"/>
      <c r="CG25" s="20">
        <f t="shared" si="19"/>
        <v>-227.7456518730842</v>
      </c>
      <c r="CH25" s="20">
        <f t="shared" si="20"/>
        <v>-39.070327534020606</v>
      </c>
      <c r="CI25" s="11"/>
      <c r="CJ25" s="11"/>
      <c r="CK25" s="11"/>
      <c r="CL25" s="18">
        <f t="shared" si="31"/>
        <v>-73.05250739138036</v>
      </c>
      <c r="CM25" s="18">
        <f t="shared" si="32"/>
        <v>61.8330911715751</v>
      </c>
      <c r="CN25" s="11"/>
      <c r="CO25" s="11"/>
      <c r="CP25" s="11"/>
      <c r="CQ25" s="11"/>
      <c r="CR25" s="11"/>
      <c r="CS25" s="11"/>
      <c r="CT25" s="11"/>
      <c r="CU25" s="15">
        <v>20</v>
      </c>
      <c r="CV25" s="20">
        <f t="shared" si="37"/>
        <v>207.11788836222235</v>
      </c>
      <c r="CW25" s="20">
        <f t="shared" si="38"/>
        <v>161.4863723670568</v>
      </c>
      <c r="CX25" s="11"/>
      <c r="CY25" s="15">
        <v>20</v>
      </c>
      <c r="CZ25" s="20">
        <f t="shared" si="39"/>
        <v>208.69768692896565</v>
      </c>
      <c r="DA25" s="20">
        <f t="shared" si="40"/>
        <v>-152.08944615919768</v>
      </c>
      <c r="DB25" s="11"/>
      <c r="DC25" s="20">
        <f t="shared" si="27"/>
        <v>-207.11788836222235</v>
      </c>
      <c r="DD25" s="20">
        <f t="shared" si="28"/>
        <v>161.4863723670568</v>
      </c>
      <c r="DE25" s="11"/>
      <c r="DF25" s="20">
        <f t="shared" si="29"/>
        <v>-208.69768692896565</v>
      </c>
      <c r="DG25" s="20">
        <f t="shared" si="30"/>
        <v>-152.08944615919768</v>
      </c>
      <c r="DH25" s="11"/>
      <c r="DI25" s="18">
        <f>DI17</f>
        <v>86</v>
      </c>
      <c r="DJ25" s="18">
        <f>DJ3</f>
        <v>135.7078889120432</v>
      </c>
      <c r="DK25" s="11"/>
      <c r="DL25" s="15"/>
      <c r="DM25" s="38"/>
      <c r="DN25" s="38"/>
      <c r="DO25" s="11"/>
      <c r="DP25" s="15"/>
      <c r="DQ25" s="38"/>
      <c r="DR25" s="38"/>
      <c r="DS25" s="11"/>
      <c r="DT25" s="11"/>
      <c r="DU25" s="11"/>
      <c r="DV25" s="11"/>
      <c r="DW25" s="11"/>
      <c r="DX25" s="11"/>
    </row>
    <row r="26" spans="3:128" ht="14.25">
      <c r="C26" s="46" t="s">
        <v>130</v>
      </c>
      <c r="D26" s="61">
        <v>4</v>
      </c>
      <c r="F26" s="11"/>
      <c r="G26" s="9">
        <f t="shared" si="5"/>
        <v>23</v>
      </c>
      <c r="H26" s="8">
        <f t="shared" si="1"/>
        <v>159.4475228347098</v>
      </c>
      <c r="I26" s="8">
        <f t="shared" si="2"/>
        <v>13.284858368635307</v>
      </c>
      <c r="J26" s="8">
        <f t="shared" si="3"/>
        <v>31.297165017382973</v>
      </c>
      <c r="K26" s="8">
        <f t="shared" si="4"/>
        <v>190.74468785209277</v>
      </c>
      <c r="L26" s="8">
        <v>64</v>
      </c>
      <c r="M26" s="8">
        <v>16</v>
      </c>
      <c r="N26" s="8"/>
      <c r="O26" s="8"/>
      <c r="P26" s="64"/>
      <c r="Q26" s="11"/>
      <c r="R26" s="10" t="s">
        <v>6</v>
      </c>
      <c r="S26" s="10" t="s">
        <v>9</v>
      </c>
      <c r="T26" s="11"/>
      <c r="U26" s="20">
        <f>V12+0.5*V21*V6</f>
        <v>237.31851066331146</v>
      </c>
      <c r="V26" s="20">
        <f>-V13+0.5*V21*V7</f>
        <v>-18.817787204026242</v>
      </c>
      <c r="W26" s="11"/>
      <c r="X26" s="65"/>
      <c r="Y26" s="65"/>
      <c r="Z26" s="65"/>
      <c r="AA26" s="65"/>
      <c r="AB26" s="65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20">
        <f>-VLOOKUP($F$8,G:J,4)</f>
        <v>19.012558718005405</v>
      </c>
      <c r="AU26" s="20">
        <f>VLOOKUP($F$8,G:J,3)</f>
        <v>-28.187277466871407</v>
      </c>
      <c r="AV26" s="11"/>
      <c r="AW26" s="20">
        <f>AX12+0.5*AX21*AX6</f>
        <v>-237.31851066331146</v>
      </c>
      <c r="AX26" s="20">
        <f>-AX13+0.5*AX21*AX7</f>
        <v>-18.817787204026242</v>
      </c>
      <c r="AY26" s="11"/>
      <c r="AZ26" s="65"/>
      <c r="BA26" s="65"/>
      <c r="BB26" s="11"/>
      <c r="BC26" s="65"/>
      <c r="BD26" s="65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5">
        <v>7</v>
      </c>
      <c r="BU26" s="20">
        <f t="shared" si="41"/>
        <v>78.8456824649478</v>
      </c>
      <c r="BV26" s="20">
        <f t="shared" si="33"/>
        <v>223.0786931443926</v>
      </c>
      <c r="BW26" s="20">
        <f t="shared" si="34"/>
        <v>40.99859906125877</v>
      </c>
      <c r="BX26" s="11"/>
      <c r="BY26" s="15">
        <v>7</v>
      </c>
      <c r="BZ26" s="20">
        <f t="shared" si="42"/>
        <v>78.8456824649478</v>
      </c>
      <c r="CA26" s="20">
        <f t="shared" si="43"/>
        <v>227.98424168646116</v>
      </c>
      <c r="CB26" s="20">
        <f t="shared" si="44"/>
        <v>-40.03133823738089</v>
      </c>
      <c r="CC26" s="11"/>
      <c r="CD26" s="20">
        <f t="shared" si="35"/>
        <v>-223.0786931443926</v>
      </c>
      <c r="CE26" s="20">
        <f t="shared" si="36"/>
        <v>40.99859906125877</v>
      </c>
      <c r="CF26" s="11"/>
      <c r="CG26" s="20">
        <f t="shared" si="19"/>
        <v>-227.98424168646116</v>
      </c>
      <c r="CH26" s="20">
        <f t="shared" si="20"/>
        <v>-40.03133823738089</v>
      </c>
      <c r="CI26" s="11"/>
      <c r="CJ26" s="11"/>
      <c r="CK26" s="11"/>
      <c r="CL26" s="18">
        <f t="shared" si="31"/>
        <v>-80.14214186822234</v>
      </c>
      <c r="CM26" s="18">
        <f t="shared" si="32"/>
        <v>52.318611380403844</v>
      </c>
      <c r="CN26" s="11"/>
      <c r="CO26" s="11"/>
      <c r="CP26" s="11"/>
      <c r="CQ26" s="11"/>
      <c r="CR26" s="11"/>
      <c r="CS26" s="11"/>
      <c r="CT26" s="11"/>
      <c r="CU26" s="15">
        <v>10</v>
      </c>
      <c r="CV26" s="20">
        <f t="shared" si="37"/>
        <v>195.33185076611065</v>
      </c>
      <c r="CW26" s="20">
        <f t="shared" si="38"/>
        <v>164.64443162289774</v>
      </c>
      <c r="CX26" s="11"/>
      <c r="CY26" s="15">
        <v>10</v>
      </c>
      <c r="CZ26" s="20">
        <f t="shared" si="39"/>
        <v>198.59536898944134</v>
      </c>
      <c r="DA26" s="20">
        <f t="shared" si="40"/>
        <v>-154.7963540927757</v>
      </c>
      <c r="DB26" s="11"/>
      <c r="DC26" s="20">
        <f t="shared" si="27"/>
        <v>-195.33185076611065</v>
      </c>
      <c r="DD26" s="20">
        <f t="shared" si="28"/>
        <v>164.64443162289774</v>
      </c>
      <c r="DE26" s="11"/>
      <c r="DF26" s="20">
        <f t="shared" si="29"/>
        <v>-198.59536898944134</v>
      </c>
      <c r="DG26" s="20">
        <f t="shared" si="30"/>
        <v>-154.7963540927757</v>
      </c>
      <c r="DH26" s="11"/>
      <c r="DI26" s="18">
        <f>DI25</f>
        <v>86</v>
      </c>
      <c r="DJ26" s="43">
        <f>DJ3-0.5*(DJ10-DJ3)</f>
        <v>120.70788891204319</v>
      </c>
      <c r="DK26" s="65"/>
      <c r="DL26" s="15">
        <v>7</v>
      </c>
      <c r="DM26" s="18">
        <f>DM23+2</f>
        <v>49</v>
      </c>
      <c r="DN26" s="18">
        <f>DN17</f>
        <v>180.7078889120432</v>
      </c>
      <c r="DO26" s="65"/>
      <c r="DP26" s="15">
        <v>7</v>
      </c>
      <c r="DQ26" s="18">
        <f>-DM26</f>
        <v>-49</v>
      </c>
      <c r="DR26" s="18">
        <f>DN26</f>
        <v>180.7078889120432</v>
      </c>
      <c r="DS26" s="11"/>
      <c r="DT26" s="11"/>
      <c r="DU26" s="11"/>
      <c r="DV26" s="11"/>
      <c r="DW26" s="11"/>
      <c r="DX26" s="11"/>
    </row>
    <row r="27" spans="3:128" ht="14.25">
      <c r="C27" s="46" t="s">
        <v>151</v>
      </c>
      <c r="D27" s="63">
        <f>F11</f>
        <v>62.51686147648549</v>
      </c>
      <c r="F27" s="11"/>
      <c r="G27" s="9">
        <f t="shared" si="5"/>
        <v>24</v>
      </c>
      <c r="H27" s="8">
        <f t="shared" si="1"/>
        <v>159.40124682848443</v>
      </c>
      <c r="I27" s="8">
        <f t="shared" si="2"/>
        <v>13.829045864577205</v>
      </c>
      <c r="J27" s="8">
        <f t="shared" si="3"/>
        <v>31.06054555984843</v>
      </c>
      <c r="K27" s="8">
        <f t="shared" si="4"/>
        <v>190.46179238833287</v>
      </c>
      <c r="L27" s="8">
        <v>65</v>
      </c>
      <c r="M27" s="8">
        <v>15</v>
      </c>
      <c r="N27" s="8"/>
      <c r="O27" s="8"/>
      <c r="P27" s="64"/>
      <c r="Q27" s="15">
        <v>0</v>
      </c>
      <c r="R27" s="8">
        <f aca="true" t="shared" si="45" ref="R27:R45">$S$25*SIN(Q27*PI()/180)</f>
        <v>0</v>
      </c>
      <c r="S27" s="20">
        <f aca="true" t="shared" si="46" ref="S27:S45">$S$25*COS(Q27*PI()/180)</f>
        <v>80</v>
      </c>
      <c r="T27" s="11"/>
      <c r="U27" s="20">
        <f>R16+V2-0.5*V4*V8</f>
        <v>243.83333333333334</v>
      </c>
      <c r="V27" s="20">
        <f>-0.5*V4</f>
        <v>-11</v>
      </c>
      <c r="W27" s="11"/>
      <c r="X27" s="65"/>
      <c r="Y27" s="65"/>
      <c r="Z27" s="65"/>
      <c r="AA27" s="65"/>
      <c r="AB27" s="65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79" t="s">
        <v>75</v>
      </c>
      <c r="AU27" s="79"/>
      <c r="AV27" s="11"/>
      <c r="AW27" s="20">
        <f>AT16+AX2-0.5*AX4*AX8</f>
        <v>-243.83333333333334</v>
      </c>
      <c r="AX27" s="20">
        <f>-0.5*AX4</f>
        <v>-11</v>
      </c>
      <c r="AY27" s="11"/>
      <c r="AZ27" s="65"/>
      <c r="BA27" s="65"/>
      <c r="BB27" s="11"/>
      <c r="BC27" s="65"/>
      <c r="BD27" s="65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5">
        <v>8</v>
      </c>
      <c r="BU27" s="20">
        <f t="shared" si="41"/>
        <v>84.42284123247389</v>
      </c>
      <c r="BV27" s="20">
        <f t="shared" si="33"/>
        <v>223.15197403423008</v>
      </c>
      <c r="BW27" s="20">
        <f t="shared" si="34"/>
        <v>41.49691805276781</v>
      </c>
      <c r="BX27" s="11"/>
      <c r="BY27" s="15">
        <v>8</v>
      </c>
      <c r="BZ27" s="20">
        <f t="shared" si="42"/>
        <v>84.42284123247389</v>
      </c>
      <c r="CA27" s="20">
        <f t="shared" si="43"/>
        <v>228.12830514813032</v>
      </c>
      <c r="CB27" s="20">
        <f t="shared" si="44"/>
        <v>-41.01098735315255</v>
      </c>
      <c r="CC27" s="11"/>
      <c r="CD27" s="20">
        <f t="shared" si="35"/>
        <v>-223.15197403423008</v>
      </c>
      <c r="CE27" s="20">
        <f t="shared" si="36"/>
        <v>41.49691805276781</v>
      </c>
      <c r="CF27" s="11"/>
      <c r="CG27" s="20">
        <f t="shared" si="19"/>
        <v>-228.12830514813032</v>
      </c>
      <c r="CH27" s="20">
        <f t="shared" si="20"/>
        <v>-41.01098735315255</v>
      </c>
      <c r="CI27" s="11"/>
      <c r="CJ27" s="11"/>
      <c r="CK27" s="11"/>
      <c r="CL27" s="18">
        <f t="shared" si="31"/>
        <v>-86</v>
      </c>
      <c r="CM27" s="18">
        <f t="shared" si="32"/>
        <v>42.00000000000001</v>
      </c>
      <c r="CN27" s="11"/>
      <c r="CO27" s="11"/>
      <c r="CP27" s="11"/>
      <c r="CQ27" s="11"/>
      <c r="CR27" s="11"/>
      <c r="CS27" s="11"/>
      <c r="CT27" s="11"/>
      <c r="CU27" s="15">
        <v>0</v>
      </c>
      <c r="CV27" s="20">
        <f t="shared" si="37"/>
        <v>183.17647832942552</v>
      </c>
      <c r="CW27" s="20">
        <f t="shared" si="38"/>
        <v>165.7078889120432</v>
      </c>
      <c r="CX27" s="11"/>
      <c r="CY27" s="15">
        <v>0</v>
      </c>
      <c r="CZ27" s="20">
        <f t="shared" si="39"/>
        <v>188.17647832942552</v>
      </c>
      <c r="DA27" s="20">
        <f t="shared" si="40"/>
        <v>-155.7078889120432</v>
      </c>
      <c r="DB27" s="11"/>
      <c r="DC27" s="20">
        <f t="shared" si="27"/>
        <v>-183.17647832942552</v>
      </c>
      <c r="DD27" s="20">
        <f t="shared" si="28"/>
        <v>165.7078889120432</v>
      </c>
      <c r="DE27" s="11"/>
      <c r="DF27" s="20">
        <f t="shared" si="29"/>
        <v>-188.17647832942552</v>
      </c>
      <c r="DG27" s="20">
        <f t="shared" si="30"/>
        <v>-155.7078889120432</v>
      </c>
      <c r="DH27" s="11"/>
      <c r="DI27" s="18">
        <f>-DI26</f>
        <v>-86</v>
      </c>
      <c r="DJ27" s="43">
        <f>DJ26</f>
        <v>120.70788891204319</v>
      </c>
      <c r="DK27" s="11"/>
      <c r="DL27" s="15">
        <v>8</v>
      </c>
      <c r="DM27" s="18">
        <f>DM26</f>
        <v>49</v>
      </c>
      <c r="DN27" s="43">
        <f>DN18</f>
        <v>120.70788891204319</v>
      </c>
      <c r="DO27" s="11"/>
      <c r="DP27" s="15">
        <v>8</v>
      </c>
      <c r="DQ27" s="18">
        <f>-DM27</f>
        <v>-49</v>
      </c>
      <c r="DR27" s="18">
        <f>DN27</f>
        <v>120.70788891204319</v>
      </c>
      <c r="DS27" s="11"/>
      <c r="DT27" s="11"/>
      <c r="DU27" s="11"/>
      <c r="DV27" s="11"/>
      <c r="DW27" s="11"/>
      <c r="DX27" s="11"/>
    </row>
    <row r="28" spans="3:128" ht="12.75">
      <c r="C28" s="45" t="s">
        <v>164</v>
      </c>
      <c r="D28" s="62">
        <f>0.001*PI()*D7^2*D4</f>
        <v>649.8572899509703</v>
      </c>
      <c r="F28" s="11"/>
      <c r="G28" s="9">
        <f t="shared" si="5"/>
        <v>25</v>
      </c>
      <c r="H28" s="8">
        <f t="shared" si="1"/>
        <v>159.35347890271746</v>
      </c>
      <c r="I28" s="8">
        <f t="shared" si="2"/>
        <v>14.36902089918378</v>
      </c>
      <c r="J28" s="8">
        <f t="shared" si="3"/>
        <v>30.814464759246096</v>
      </c>
      <c r="K28" s="8">
        <f t="shared" si="4"/>
        <v>190.16794366196356</v>
      </c>
      <c r="L28" s="8">
        <v>66</v>
      </c>
      <c r="M28" s="8">
        <v>14</v>
      </c>
      <c r="N28" s="8"/>
      <c r="O28" s="8"/>
      <c r="P28" s="64"/>
      <c r="Q28" s="15">
        <v>20</v>
      </c>
      <c r="R28" s="8">
        <f t="shared" si="45"/>
        <v>27.361611466053496</v>
      </c>
      <c r="S28" s="20">
        <f t="shared" si="46"/>
        <v>75.17540966287268</v>
      </c>
      <c r="T28" s="11"/>
      <c r="U28" s="79" t="s">
        <v>43</v>
      </c>
      <c r="V28" s="79"/>
      <c r="W28" s="11"/>
      <c r="X28" s="65"/>
      <c r="Y28" s="65"/>
      <c r="Z28" s="65"/>
      <c r="AA28" s="65"/>
      <c r="AB28" s="65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0" t="s">
        <v>6</v>
      </c>
      <c r="AU28" s="10" t="s">
        <v>9</v>
      </c>
      <c r="AV28" s="11"/>
      <c r="AW28" s="79" t="s">
        <v>73</v>
      </c>
      <c r="AX28" s="79"/>
      <c r="AY28" s="11"/>
      <c r="AZ28" s="65"/>
      <c r="BA28" s="65"/>
      <c r="BB28" s="11"/>
      <c r="BC28" s="65"/>
      <c r="BD28" s="65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5">
        <v>9</v>
      </c>
      <c r="BU28" s="20">
        <f t="shared" si="41"/>
        <v>89.99999999999997</v>
      </c>
      <c r="BV28" s="20">
        <f t="shared" si="33"/>
        <v>223.17647832942552</v>
      </c>
      <c r="BW28" s="20">
        <f t="shared" si="34"/>
        <v>41.99999999999999</v>
      </c>
      <c r="BX28" s="11"/>
      <c r="BY28" s="15">
        <v>9</v>
      </c>
      <c r="BZ28" s="20">
        <f t="shared" si="42"/>
        <v>89.99999999999997</v>
      </c>
      <c r="CA28" s="20">
        <f t="shared" si="43"/>
        <v>228.17647832942552</v>
      </c>
      <c r="CB28" s="20">
        <f t="shared" si="44"/>
        <v>-41.99999999999999</v>
      </c>
      <c r="CC28" s="11"/>
      <c r="CD28" s="20">
        <f t="shared" si="35"/>
        <v>-223.17647832942552</v>
      </c>
      <c r="CE28" s="20">
        <f t="shared" si="36"/>
        <v>41.99999999999999</v>
      </c>
      <c r="CF28" s="11"/>
      <c r="CG28" s="20">
        <f t="shared" si="19"/>
        <v>-228.17647832942552</v>
      </c>
      <c r="CH28" s="20">
        <f t="shared" si="20"/>
        <v>-41.99999999999999</v>
      </c>
      <c r="CI28" s="11"/>
      <c r="CJ28" s="11"/>
      <c r="CK28" s="11"/>
      <c r="CL28" s="38"/>
      <c r="CM28" s="38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8">
        <f>DI27</f>
        <v>-86</v>
      </c>
      <c r="DJ28" s="18">
        <f>DJ25</f>
        <v>135.7078889120432</v>
      </c>
      <c r="DK28" s="11"/>
      <c r="DS28" s="11"/>
      <c r="DT28" s="11"/>
      <c r="DU28" s="11"/>
      <c r="DV28" s="11"/>
      <c r="DW28" s="11"/>
      <c r="DX28" s="11"/>
    </row>
    <row r="29" spans="3:128" ht="12.75">
      <c r="C29" s="45" t="s">
        <v>165</v>
      </c>
      <c r="D29" s="60">
        <f>1000*D28/((D10*PI()*D7^2)+(D12*PI()*(D7+D13)*0.5))</f>
        <v>7.929770758261137</v>
      </c>
      <c r="F29" s="11"/>
      <c r="G29" s="9">
        <f t="shared" si="5"/>
        <v>26</v>
      </c>
      <c r="H29" s="8">
        <f t="shared" si="1"/>
        <v>159.30427593990763</v>
      </c>
      <c r="I29" s="8">
        <f t="shared" si="2"/>
        <v>14.90461899082863</v>
      </c>
      <c r="J29" s="8">
        <f t="shared" si="3"/>
        <v>30.55899757417168</v>
      </c>
      <c r="K29" s="8">
        <f t="shared" si="4"/>
        <v>189.8632735140793</v>
      </c>
      <c r="L29" s="8">
        <v>67</v>
      </c>
      <c r="M29" s="8">
        <v>13</v>
      </c>
      <c r="N29" s="8"/>
      <c r="O29" s="8"/>
      <c r="P29" s="64"/>
      <c r="Q29" s="15">
        <v>40</v>
      </c>
      <c r="R29" s="8">
        <f t="shared" si="45"/>
        <v>51.42300877492314</v>
      </c>
      <c r="S29" s="20">
        <f t="shared" si="46"/>
        <v>61.28355544951824</v>
      </c>
      <c r="T29" s="11"/>
      <c r="U29" s="10" t="s">
        <v>6</v>
      </c>
      <c r="V29" s="10" t="s">
        <v>9</v>
      </c>
      <c r="W29" s="11"/>
      <c r="X29" s="65"/>
      <c r="Y29" s="65"/>
      <c r="Z29" s="65"/>
      <c r="AA29" s="65"/>
      <c r="AB29" s="65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20">
        <f>AT26</f>
        <v>19.012558718005405</v>
      </c>
      <c r="AU29" s="20">
        <f>AU26</f>
        <v>-28.187277466871407</v>
      </c>
      <c r="AV29" s="11"/>
      <c r="AW29" s="10" t="s">
        <v>6</v>
      </c>
      <c r="AX29" s="10" t="s">
        <v>9</v>
      </c>
      <c r="AY29" s="11"/>
      <c r="AZ29" s="65"/>
      <c r="BA29" s="65"/>
      <c r="BB29" s="11"/>
      <c r="BC29" s="65"/>
      <c r="BD29" s="65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65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8">
        <f aca="true" t="shared" si="47" ref="CL29:CM38">-CL18</f>
        <v>0</v>
      </c>
      <c r="CM29" s="18">
        <f t="shared" si="47"/>
        <v>-95.70788891204319</v>
      </c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65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</row>
    <row r="30" spans="3:128" ht="12.75">
      <c r="C30" s="59"/>
      <c r="D30" s="53"/>
      <c r="F30" s="11"/>
      <c r="G30" s="9">
        <f t="shared" si="5"/>
        <v>27</v>
      </c>
      <c r="H30" s="8">
        <f t="shared" si="1"/>
        <v>159.25369658449077</v>
      </c>
      <c r="I30" s="8">
        <f t="shared" si="2"/>
        <v>15.43567699114459</v>
      </c>
      <c r="J30" s="8">
        <f t="shared" si="3"/>
        <v>30.29422182240451</v>
      </c>
      <c r="K30" s="8">
        <f t="shared" si="4"/>
        <v>189.5479184068953</v>
      </c>
      <c r="L30" s="8">
        <v>68</v>
      </c>
      <c r="M30" s="8">
        <v>12</v>
      </c>
      <c r="N30" s="8"/>
      <c r="O30" s="8"/>
      <c r="P30" s="64"/>
      <c r="Q30" s="15">
        <v>60</v>
      </c>
      <c r="R30" s="8">
        <f t="shared" si="45"/>
        <v>69.28203230275508</v>
      </c>
      <c r="S30" s="20">
        <f t="shared" si="46"/>
        <v>40.00000000000001</v>
      </c>
      <c r="T30" s="11"/>
      <c r="U30" s="20">
        <f>U27</f>
        <v>243.83333333333334</v>
      </c>
      <c r="V30" s="20">
        <f>V27</f>
        <v>-11</v>
      </c>
      <c r="W30" s="11"/>
      <c r="X30" s="65"/>
      <c r="Y30" s="65"/>
      <c r="Z30" s="65"/>
      <c r="AA30" s="65"/>
      <c r="AB30" s="65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20">
        <f>AT23</f>
        <v>-138.05573154623917</v>
      </c>
      <c r="AU30" s="20">
        <f>AU23</f>
        <v>0</v>
      </c>
      <c r="AV30" s="11"/>
      <c r="AW30" s="20">
        <f>AW27</f>
        <v>-243.83333333333334</v>
      </c>
      <c r="AX30" s="20">
        <f>AX27</f>
        <v>-11</v>
      </c>
      <c r="AY30" s="11"/>
      <c r="AZ30" s="65"/>
      <c r="BA30" s="65"/>
      <c r="BB30" s="11"/>
      <c r="BC30" s="65"/>
      <c r="BD30" s="65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65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8">
        <f t="shared" si="47"/>
        <v>11.842603918377389</v>
      </c>
      <c r="CM30" s="18">
        <f t="shared" si="47"/>
        <v>-94.97237878684746</v>
      </c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</row>
    <row r="31" spans="3:128" ht="12.75">
      <c r="C31" s="58"/>
      <c r="D31" s="58"/>
      <c r="F31" s="11"/>
      <c r="G31" s="9">
        <f t="shared" si="5"/>
        <v>28</v>
      </c>
      <c r="H31" s="8">
        <f t="shared" si="1"/>
        <v>159.201801177644</v>
      </c>
      <c r="I31" s="8">
        <f t="shared" si="2"/>
        <v>15.962033134720288</v>
      </c>
      <c r="J31" s="8">
        <f t="shared" si="3"/>
        <v>30.020218157203516</v>
      </c>
      <c r="K31" s="8">
        <f t="shared" si="4"/>
        <v>189.22201933484752</v>
      </c>
      <c r="L31" s="8">
        <v>69</v>
      </c>
      <c r="M31" s="8">
        <v>11</v>
      </c>
      <c r="N31" s="8"/>
      <c r="O31" s="8"/>
      <c r="P31" s="64"/>
      <c r="Q31" s="15">
        <v>80</v>
      </c>
      <c r="R31" s="8">
        <f t="shared" si="45"/>
        <v>78.78462024097664</v>
      </c>
      <c r="S31" s="20">
        <f t="shared" si="46"/>
        <v>13.891854213354433</v>
      </c>
      <c r="T31" s="11"/>
      <c r="U31" s="20">
        <f>U19</f>
        <v>243.83333333333334</v>
      </c>
      <c r="V31" s="20">
        <f>V19</f>
        <v>11</v>
      </c>
      <c r="W31" s="11"/>
      <c r="X31" s="65"/>
      <c r="Y31" s="65"/>
      <c r="Z31" s="65"/>
      <c r="AA31" s="65"/>
      <c r="AB31" s="65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20">
        <f>AW19</f>
        <v>-243.83333333333334</v>
      </c>
      <c r="AX31" s="20">
        <f>AX19</f>
        <v>11</v>
      </c>
      <c r="AY31" s="11"/>
      <c r="AZ31" s="65"/>
      <c r="BA31" s="65"/>
      <c r="BB31" s="11"/>
      <c r="BC31" s="65"/>
      <c r="BD31" s="65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65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8">
        <f t="shared" si="47"/>
        <v>23.503188252169554</v>
      </c>
      <c r="CM31" s="18">
        <f t="shared" si="47"/>
        <v>-92.77715312501822</v>
      </c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</row>
    <row r="32" spans="1:128" ht="12.75">
      <c r="A32" s="11"/>
      <c r="F32" s="11"/>
      <c r="G32" s="9">
        <f t="shared" si="5"/>
        <v>29</v>
      </c>
      <c r="H32" s="8">
        <f t="shared" si="1"/>
        <v>159.148651689943</v>
      </c>
      <c r="I32" s="8">
        <f t="shared" si="2"/>
        <v>16.48352708837546</v>
      </c>
      <c r="J32" s="8">
        <f t="shared" si="3"/>
        <v>29.737070042739454</v>
      </c>
      <c r="K32" s="8">
        <f t="shared" si="4"/>
        <v>188.88572173268244</v>
      </c>
      <c r="L32" s="8">
        <v>70</v>
      </c>
      <c r="M32" s="8">
        <v>10</v>
      </c>
      <c r="N32" s="8"/>
      <c r="O32" s="8"/>
      <c r="P32" s="64"/>
      <c r="Q32" s="15">
        <v>100</v>
      </c>
      <c r="R32" s="8">
        <f t="shared" si="45"/>
        <v>78.78462024097664</v>
      </c>
      <c r="S32" s="20">
        <f t="shared" si="46"/>
        <v>-13.891854213354424</v>
      </c>
      <c r="T32" s="11"/>
      <c r="U32" s="79" t="s">
        <v>41</v>
      </c>
      <c r="V32" s="79"/>
      <c r="W32" s="11"/>
      <c r="X32" s="65"/>
      <c r="Y32" s="65"/>
      <c r="Z32" s="65"/>
      <c r="AA32" s="65"/>
      <c r="AB32" s="65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65"/>
      <c r="BA32" s="65"/>
      <c r="BB32" s="11"/>
      <c r="BC32" s="65"/>
      <c r="BD32" s="65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65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8">
        <f t="shared" si="47"/>
        <v>34.802531038783954</v>
      </c>
      <c r="CM32" s="18">
        <f t="shared" si="47"/>
        <v>-89.1559523155604</v>
      </c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</row>
    <row r="33" spans="1:128" ht="12.75">
      <c r="A33" s="11"/>
      <c r="F33" s="11"/>
      <c r="G33" s="9">
        <f t="shared" si="5"/>
        <v>30</v>
      </c>
      <c r="H33" s="8">
        <f t="shared" si="1"/>
        <v>159.0943116519255</v>
      </c>
      <c r="I33" s="8">
        <f t="shared" si="2"/>
        <v>16.999999999999996</v>
      </c>
      <c r="J33" s="8">
        <f t="shared" si="3"/>
        <v>29.444863728670917</v>
      </c>
      <c r="K33" s="8">
        <f t="shared" si="4"/>
        <v>188.53917538059642</v>
      </c>
      <c r="L33" s="8">
        <v>71</v>
      </c>
      <c r="M33" s="8">
        <v>9</v>
      </c>
      <c r="N33" s="8"/>
      <c r="O33" s="8"/>
      <c r="P33" s="64"/>
      <c r="Q33" s="15">
        <v>120</v>
      </c>
      <c r="R33" s="8">
        <f t="shared" si="45"/>
        <v>69.2820323027551</v>
      </c>
      <c r="S33" s="20">
        <f t="shared" si="46"/>
        <v>-39.999999999999986</v>
      </c>
      <c r="T33" s="11"/>
      <c r="U33" s="10" t="s">
        <v>6</v>
      </c>
      <c r="V33" s="10" t="s">
        <v>9</v>
      </c>
      <c r="W33" s="11"/>
      <c r="X33" s="65"/>
      <c r="Y33" s="65"/>
      <c r="Z33" s="65"/>
      <c r="AA33" s="65"/>
      <c r="AB33" s="65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65"/>
      <c r="BA33" s="65"/>
      <c r="BB33" s="11"/>
      <c r="BC33" s="65"/>
      <c r="BD33" s="65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65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8">
        <f t="shared" si="47"/>
        <v>45.566962560455735</v>
      </c>
      <c r="CM33" s="18">
        <f t="shared" si="47"/>
        <v>-84.1644338364729</v>
      </c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</row>
    <row r="34" spans="1:128" ht="12.75">
      <c r="A34" s="11"/>
      <c r="F34" s="11"/>
      <c r="G34" s="9">
        <f t="shared" si="5"/>
        <v>31</v>
      </c>
      <c r="H34" s="8">
        <f t="shared" si="1"/>
        <v>159.03884608261671</v>
      </c>
      <c r="I34" s="8">
        <f t="shared" si="2"/>
        <v>17.51129454694184</v>
      </c>
      <c r="J34" s="8">
        <f t="shared" si="3"/>
        <v>29.14368822387182</v>
      </c>
      <c r="K34" s="8">
        <f t="shared" si="4"/>
        <v>188.18253430648855</v>
      </c>
      <c r="L34" s="8">
        <v>72</v>
      </c>
      <c r="M34" s="8">
        <v>8</v>
      </c>
      <c r="N34" s="8"/>
      <c r="O34" s="8"/>
      <c r="P34" s="64"/>
      <c r="Q34" s="15">
        <v>140</v>
      </c>
      <c r="R34" s="8">
        <f t="shared" si="45"/>
        <v>51.42300877492316</v>
      </c>
      <c r="S34" s="20">
        <f t="shared" si="46"/>
        <v>-61.28355544951823</v>
      </c>
      <c r="T34" s="11"/>
      <c r="U34" s="20">
        <f>VLOOKUP($F$8,G:J,4)</f>
        <v>-19.012558718005405</v>
      </c>
      <c r="V34" s="20">
        <f>-VLOOKUP($F$8,G:J,3)</f>
        <v>28.187277466871407</v>
      </c>
      <c r="W34" s="11"/>
      <c r="X34" s="65"/>
      <c r="Y34" s="65"/>
      <c r="Z34" s="65"/>
      <c r="AA34" s="65"/>
      <c r="AB34" s="65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65"/>
      <c r="BA34" s="65"/>
      <c r="BB34" s="11"/>
      <c r="BC34" s="65"/>
      <c r="BD34" s="65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65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8">
        <f t="shared" si="47"/>
        <v>55.63103462966</v>
      </c>
      <c r="CM34" s="18">
        <f t="shared" si="47"/>
        <v>-77.8793168051285</v>
      </c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</row>
    <row r="35" spans="1:128" ht="12.75">
      <c r="A35" s="11"/>
      <c r="F35" s="11"/>
      <c r="G35" s="9">
        <f t="shared" si="5"/>
        <v>32</v>
      </c>
      <c r="H35" s="8">
        <f t="shared" si="1"/>
        <v>158.9823214160747</v>
      </c>
      <c r="I35" s="8">
        <f t="shared" si="2"/>
        <v>18.017254983928968</v>
      </c>
      <c r="J35" s="8">
        <f t="shared" si="3"/>
        <v>28.83363526931848</v>
      </c>
      <c r="K35" s="8">
        <f t="shared" si="4"/>
        <v>187.8159566853932</v>
      </c>
      <c r="L35" s="8">
        <v>73</v>
      </c>
      <c r="M35" s="8">
        <v>7</v>
      </c>
      <c r="N35" s="8"/>
      <c r="O35" s="8"/>
      <c r="P35" s="64"/>
      <c r="Q35" s="15">
        <v>160</v>
      </c>
      <c r="R35" s="8">
        <f t="shared" si="45"/>
        <v>27.36161146605351</v>
      </c>
      <c r="S35" s="20">
        <f t="shared" si="46"/>
        <v>-75.17540966287267</v>
      </c>
      <c r="T35" s="11"/>
      <c r="U35" s="79" t="s">
        <v>42</v>
      </c>
      <c r="V35" s="79"/>
      <c r="W35" s="11"/>
      <c r="X35" s="65"/>
      <c r="Y35" s="65"/>
      <c r="Z35" s="65"/>
      <c r="AA35" s="65"/>
      <c r="AB35" s="65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65"/>
      <c r="BA35" s="65"/>
      <c r="BB35" s="65"/>
      <c r="BC35" s="65"/>
      <c r="BD35" s="65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65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8">
        <f t="shared" si="47"/>
        <v>64.84006351046351</v>
      </c>
      <c r="CM35" s="18">
        <f t="shared" si="47"/>
        <v>-70.39720281345744</v>
      </c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</row>
    <row r="36" spans="1:128" ht="12.75">
      <c r="A36" s="11"/>
      <c r="F36" s="11"/>
      <c r="G36" s="9">
        <f t="shared" si="5"/>
        <v>33</v>
      </c>
      <c r="H36" s="8">
        <f t="shared" si="1"/>
        <v>158.92480542601842</v>
      </c>
      <c r="I36" s="8">
        <f t="shared" si="2"/>
        <v>18.51772719051092</v>
      </c>
      <c r="J36" s="8">
        <f t="shared" si="3"/>
        <v>28.51479931014442</v>
      </c>
      <c r="K36" s="8">
        <f t="shared" si="4"/>
        <v>187.43960473616283</v>
      </c>
      <c r="L36" s="8">
        <v>74</v>
      </c>
      <c r="M36" s="8">
        <v>6</v>
      </c>
      <c r="N36" s="8"/>
      <c r="O36" s="8"/>
      <c r="P36" s="64"/>
      <c r="Q36" s="15">
        <v>180</v>
      </c>
      <c r="R36" s="8">
        <f t="shared" si="45"/>
        <v>9.80118763926896E-15</v>
      </c>
      <c r="S36" s="20">
        <f t="shared" si="46"/>
        <v>-80</v>
      </c>
      <c r="T36" s="11"/>
      <c r="U36" s="10" t="s">
        <v>6</v>
      </c>
      <c r="V36" s="10" t="s">
        <v>9</v>
      </c>
      <c r="W36" s="11"/>
      <c r="X36" s="65"/>
      <c r="Y36" s="65"/>
      <c r="Z36" s="65"/>
      <c r="AA36" s="65"/>
      <c r="AB36" s="65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65"/>
      <c r="BA36" s="65"/>
      <c r="BB36" s="65"/>
      <c r="BC36" s="65"/>
      <c r="BD36" s="65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65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8">
        <f t="shared" si="47"/>
        <v>73.05250739138036</v>
      </c>
      <c r="CM36" s="18">
        <f t="shared" si="47"/>
        <v>-61.8330911715751</v>
      </c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</row>
    <row r="37" spans="1:128" ht="12.75">
      <c r="A37" s="11"/>
      <c r="F37" s="11"/>
      <c r="G37" s="9">
        <f t="shared" si="5"/>
        <v>34</v>
      </c>
      <c r="H37" s="8">
        <f t="shared" si="1"/>
        <v>158.86636714860197</v>
      </c>
      <c r="I37" s="8">
        <f t="shared" si="2"/>
        <v>19.012558718005394</v>
      </c>
      <c r="J37" s="8">
        <f t="shared" si="3"/>
        <v>28.187277466871414</v>
      </c>
      <c r="K37" s="8">
        <f t="shared" si="4"/>
        <v>187.0536446154734</v>
      </c>
      <c r="L37" s="8">
        <v>75</v>
      </c>
      <c r="M37" s="8">
        <v>5</v>
      </c>
      <c r="N37" s="8"/>
      <c r="O37" s="8"/>
      <c r="P37" s="64"/>
      <c r="Q37" s="15">
        <v>200</v>
      </c>
      <c r="R37" s="8">
        <f t="shared" si="45"/>
        <v>-27.361611466053493</v>
      </c>
      <c r="S37" s="20">
        <f t="shared" si="46"/>
        <v>-75.17540966287268</v>
      </c>
      <c r="T37" s="11"/>
      <c r="U37" s="20">
        <f>U34</f>
        <v>-19.012558718005405</v>
      </c>
      <c r="V37" s="20">
        <f>V34</f>
        <v>28.187277466871407</v>
      </c>
      <c r="W37" s="11"/>
      <c r="X37" s="65"/>
      <c r="Y37" s="65"/>
      <c r="Z37" s="65"/>
      <c r="AA37" s="65"/>
      <c r="AB37" s="65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65"/>
      <c r="BA37" s="65"/>
      <c r="BB37" s="65"/>
      <c r="BC37" s="65"/>
      <c r="BD37" s="65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65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8">
        <f t="shared" si="47"/>
        <v>80.14214186822234</v>
      </c>
      <c r="CM37" s="18">
        <f t="shared" si="47"/>
        <v>-52.318611380403844</v>
      </c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</row>
    <row r="38" spans="1:128" ht="12.75">
      <c r="A38" s="11"/>
      <c r="F38" s="11"/>
      <c r="G38" s="9">
        <f t="shared" si="5"/>
        <v>35</v>
      </c>
      <c r="H38" s="8">
        <f t="shared" si="1"/>
        <v>158.80707680340393</v>
      </c>
      <c r="I38" s="8">
        <f t="shared" si="2"/>
        <v>19.501598835935567</v>
      </c>
      <c r="J38" s="8">
        <f t="shared" si="3"/>
        <v>27.85116950582572</v>
      </c>
      <c r="K38" s="8">
        <f t="shared" si="4"/>
        <v>186.65824630922964</v>
      </c>
      <c r="L38" s="8">
        <v>76</v>
      </c>
      <c r="M38" s="8">
        <v>4</v>
      </c>
      <c r="N38" s="8"/>
      <c r="O38" s="8"/>
      <c r="P38" s="64"/>
      <c r="Q38" s="15">
        <v>220</v>
      </c>
      <c r="R38" s="8">
        <f t="shared" si="45"/>
        <v>-51.42300877492314</v>
      </c>
      <c r="S38" s="20">
        <f t="shared" si="46"/>
        <v>-61.28355544951824</v>
      </c>
      <c r="T38" s="11"/>
      <c r="U38" s="20">
        <f>R23</f>
        <v>138.05573154623917</v>
      </c>
      <c r="V38" s="20">
        <f>S23</f>
        <v>0</v>
      </c>
      <c r="W38" s="11"/>
      <c r="X38" s="65"/>
      <c r="Y38" s="65"/>
      <c r="Z38" s="65"/>
      <c r="AA38" s="65"/>
      <c r="AB38" s="65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65"/>
      <c r="BA38" s="65"/>
      <c r="BB38" s="65"/>
      <c r="BC38" s="65"/>
      <c r="BD38" s="65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65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8">
        <f t="shared" si="47"/>
        <v>86</v>
      </c>
      <c r="CM38" s="18">
        <f t="shared" si="47"/>
        <v>-42.00000000000001</v>
      </c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</row>
    <row r="39" spans="1:128" ht="12.75">
      <c r="A39" s="11"/>
      <c r="F39" s="11"/>
      <c r="G39" s="9">
        <f t="shared" si="5"/>
        <v>36</v>
      </c>
      <c r="H39" s="8">
        <f t="shared" si="1"/>
        <v>158.74700571270225</v>
      </c>
      <c r="I39" s="8">
        <f t="shared" si="2"/>
        <v>19.984698577944087</v>
      </c>
      <c r="J39" s="8">
        <f t="shared" si="3"/>
        <v>27.50657780874821</v>
      </c>
      <c r="K39" s="8">
        <f t="shared" si="4"/>
        <v>186.25358352145045</v>
      </c>
      <c r="L39" s="8">
        <v>77</v>
      </c>
      <c r="M39" s="8">
        <v>3</v>
      </c>
      <c r="N39" s="8"/>
      <c r="O39" s="8"/>
      <c r="P39" s="64"/>
      <c r="Q39" s="15">
        <v>240</v>
      </c>
      <c r="R39" s="8">
        <f t="shared" si="45"/>
        <v>-69.28203230275507</v>
      </c>
      <c r="S39" s="20">
        <f t="shared" si="46"/>
        <v>-40.000000000000036</v>
      </c>
      <c r="T39" s="11"/>
      <c r="U39" s="65"/>
      <c r="V39" s="65"/>
      <c r="W39" s="11"/>
      <c r="X39" s="65"/>
      <c r="Y39" s="65"/>
      <c r="Z39" s="65"/>
      <c r="AA39" s="65"/>
      <c r="AB39" s="65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65"/>
      <c r="AX39" s="65"/>
      <c r="AY39" s="11"/>
      <c r="AZ39" s="65"/>
      <c r="BA39" s="65"/>
      <c r="BB39" s="65"/>
      <c r="BC39" s="65"/>
      <c r="BD39" s="65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65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38"/>
      <c r="CM39" s="38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</row>
    <row r="40" spans="1:128" ht="12.75">
      <c r="A40" s="11"/>
      <c r="F40" s="11"/>
      <c r="G40" s="9">
        <f t="shared" si="5"/>
        <v>37</v>
      </c>
      <c r="H40" s="8">
        <f t="shared" si="1"/>
        <v>158.68622621910896</v>
      </c>
      <c r="I40" s="8">
        <f t="shared" si="2"/>
        <v>20.46171078716964</v>
      </c>
      <c r="J40" s="8">
        <f t="shared" si="3"/>
        <v>27.153607341607955</v>
      </c>
      <c r="K40" s="8">
        <f t="shared" si="4"/>
        <v>185.83983356071693</v>
      </c>
      <c r="L40" s="8">
        <v>78</v>
      </c>
      <c r="M40" s="8">
        <v>2</v>
      </c>
      <c r="N40" s="8"/>
      <c r="O40" s="8"/>
      <c r="P40" s="64"/>
      <c r="Q40" s="15">
        <v>260</v>
      </c>
      <c r="R40" s="8">
        <f t="shared" si="45"/>
        <v>-78.78462024097664</v>
      </c>
      <c r="S40" s="20">
        <f t="shared" si="46"/>
        <v>-13.891854213354426</v>
      </c>
      <c r="T40" s="11"/>
      <c r="U40" s="65"/>
      <c r="V40" s="65"/>
      <c r="W40" s="11"/>
      <c r="X40" s="65"/>
      <c r="Y40" s="65"/>
      <c r="Z40" s="65"/>
      <c r="AA40" s="65"/>
      <c r="AB40" s="65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65"/>
      <c r="AX40" s="65"/>
      <c r="AY40" s="11"/>
      <c r="AZ40" s="65"/>
      <c r="BA40" s="65"/>
      <c r="BB40" s="65"/>
      <c r="BC40" s="65"/>
      <c r="BD40" s="65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65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8">
        <f aca="true" t="shared" si="48" ref="CL40:CL49">-CL29</f>
        <v>0</v>
      </c>
      <c r="CM40" s="18">
        <f aca="true" t="shared" si="49" ref="CM40:CM49">CM29</f>
        <v>-95.70788891204319</v>
      </c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</row>
    <row r="41" spans="1:128" ht="12.75">
      <c r="A41" s="11"/>
      <c r="F41" s="11"/>
      <c r="G41" s="9">
        <f t="shared" si="5"/>
        <v>38</v>
      </c>
      <c r="H41" s="8">
        <f t="shared" si="1"/>
        <v>158.6248116016426</v>
      </c>
      <c r="I41" s="8">
        <f t="shared" si="2"/>
        <v>20.93249016107238</v>
      </c>
      <c r="J41" s="8">
        <f t="shared" si="3"/>
        <v>26.792365622628548</v>
      </c>
      <c r="K41" s="8">
        <f t="shared" si="4"/>
        <v>185.41717722427114</v>
      </c>
      <c r="L41" s="8">
        <v>79</v>
      </c>
      <c r="M41" s="8">
        <v>1</v>
      </c>
      <c r="N41" s="8"/>
      <c r="O41" s="8"/>
      <c r="P41" s="64"/>
      <c r="Q41" s="15">
        <v>280</v>
      </c>
      <c r="R41" s="8">
        <f t="shared" si="45"/>
        <v>-78.78462024097665</v>
      </c>
      <c r="S41" s="20">
        <f t="shared" si="46"/>
        <v>13.891854213354398</v>
      </c>
      <c r="T41" s="11"/>
      <c r="U41" s="65"/>
      <c r="V41" s="65"/>
      <c r="W41" s="11"/>
      <c r="X41" s="65"/>
      <c r="Y41" s="65"/>
      <c r="Z41" s="65"/>
      <c r="AA41" s="65"/>
      <c r="AB41" s="65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65"/>
      <c r="AX41" s="65"/>
      <c r="AY41" s="11"/>
      <c r="AZ41" s="65"/>
      <c r="BA41" s="65"/>
      <c r="BB41" s="65"/>
      <c r="BC41" s="65"/>
      <c r="BD41" s="65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65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8">
        <f t="shared" si="48"/>
        <v>-11.842603918377389</v>
      </c>
      <c r="CM41" s="18">
        <f t="shared" si="49"/>
        <v>-94.97237878684746</v>
      </c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</row>
    <row r="42" spans="1:128" ht="12.75">
      <c r="A42" s="11"/>
      <c r="F42" s="11"/>
      <c r="G42" s="9">
        <f t="shared" si="5"/>
        <v>39</v>
      </c>
      <c r="H42" s="8">
        <f t="shared" si="1"/>
        <v>158.56283599031858</v>
      </c>
      <c r="I42" s="8">
        <f t="shared" si="2"/>
        <v>21.396893295694472</v>
      </c>
      <c r="J42" s="8">
        <f t="shared" si="3"/>
        <v>26.42296268953701</v>
      </c>
      <c r="K42" s="8">
        <f t="shared" si="4"/>
        <v>184.98579867985558</v>
      </c>
      <c r="L42" s="8">
        <v>80</v>
      </c>
      <c r="M42" s="8"/>
      <c r="N42" s="8"/>
      <c r="O42" s="8"/>
      <c r="P42" s="64"/>
      <c r="Q42" s="15">
        <v>300</v>
      </c>
      <c r="R42" s="8">
        <f t="shared" si="45"/>
        <v>-69.28203230275508</v>
      </c>
      <c r="S42" s="20">
        <f t="shared" si="46"/>
        <v>40.00000000000001</v>
      </c>
      <c r="T42" s="11"/>
      <c r="U42" s="65"/>
      <c r="V42" s="65"/>
      <c r="W42" s="11"/>
      <c r="X42" s="65"/>
      <c r="Y42" s="65"/>
      <c r="Z42" s="65"/>
      <c r="AA42" s="65"/>
      <c r="AB42" s="65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65"/>
      <c r="AX42" s="65"/>
      <c r="AY42" s="11"/>
      <c r="AZ42" s="65"/>
      <c r="BA42" s="65"/>
      <c r="BB42" s="65"/>
      <c r="BC42" s="65"/>
      <c r="BD42" s="65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65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8">
        <f t="shared" si="48"/>
        <v>-23.503188252169554</v>
      </c>
      <c r="CM42" s="18">
        <f t="shared" si="49"/>
        <v>-92.77715312501822</v>
      </c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</row>
    <row r="43" spans="1:128" ht="12.75">
      <c r="A43" s="11"/>
      <c r="F43" s="11"/>
      <c r="G43" s="9">
        <f t="shared" si="5"/>
        <v>40</v>
      </c>
      <c r="H43" s="8">
        <f t="shared" si="1"/>
        <v>158.50037427934194</v>
      </c>
      <c r="I43" s="8">
        <f t="shared" si="2"/>
        <v>21.854778729342335</v>
      </c>
      <c r="J43" s="8">
        <f t="shared" si="3"/>
        <v>26.045511066045254</v>
      </c>
      <c r="K43" s="8">
        <f t="shared" si="4"/>
        <v>184.5458853453872</v>
      </c>
      <c r="L43" s="8">
        <v>81</v>
      </c>
      <c r="M43" s="8"/>
      <c r="N43" s="8"/>
      <c r="O43" s="8"/>
      <c r="P43" s="64"/>
      <c r="Q43" s="15">
        <v>320</v>
      </c>
      <c r="R43" s="8">
        <f t="shared" si="45"/>
        <v>-51.42300877492317</v>
      </c>
      <c r="S43" s="20">
        <f t="shared" si="46"/>
        <v>61.283555449518225</v>
      </c>
      <c r="T43" s="11"/>
      <c r="U43" s="65"/>
      <c r="V43" s="65"/>
      <c r="W43" s="11"/>
      <c r="X43" s="65"/>
      <c r="Y43" s="65"/>
      <c r="Z43" s="65"/>
      <c r="AA43" s="65"/>
      <c r="AB43" s="65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65"/>
      <c r="AX43" s="65"/>
      <c r="AY43" s="11"/>
      <c r="AZ43" s="65"/>
      <c r="BA43" s="65"/>
      <c r="BB43" s="65"/>
      <c r="BC43" s="65"/>
      <c r="BD43" s="65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65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8">
        <f t="shared" si="48"/>
        <v>-34.802531038783954</v>
      </c>
      <c r="CM43" s="18">
        <f t="shared" si="49"/>
        <v>-89.1559523155604</v>
      </c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</row>
    <row r="44" spans="1:128" ht="12.75">
      <c r="A44" s="11"/>
      <c r="F44" s="11"/>
      <c r="G44" s="9">
        <f t="shared" si="5"/>
        <v>41</v>
      </c>
      <c r="H44" s="8">
        <f t="shared" si="1"/>
        <v>158.43750203898986</v>
      </c>
      <c r="I44" s="8">
        <f t="shared" si="2"/>
        <v>22.306006985677243</v>
      </c>
      <c r="J44" s="8">
        <f t="shared" si="3"/>
        <v>25.660125727574254</v>
      </c>
      <c r="K44" s="8">
        <f t="shared" si="4"/>
        <v>184.09762776656413</v>
      </c>
      <c r="L44" s="8">
        <v>82</v>
      </c>
      <c r="M44" s="8"/>
      <c r="N44" s="8"/>
      <c r="O44" s="8"/>
      <c r="P44" s="64"/>
      <c r="Q44" s="15">
        <v>340</v>
      </c>
      <c r="R44" s="8">
        <f t="shared" si="45"/>
        <v>-27.36161146605349</v>
      </c>
      <c r="S44" s="20">
        <f t="shared" si="46"/>
        <v>75.17540966287268</v>
      </c>
      <c r="T44" s="11"/>
      <c r="U44" s="65"/>
      <c r="V44" s="65"/>
      <c r="W44" s="11"/>
      <c r="X44" s="65"/>
      <c r="Y44" s="65"/>
      <c r="Z44" s="65"/>
      <c r="AA44" s="65"/>
      <c r="AB44" s="65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65"/>
      <c r="AX44" s="65"/>
      <c r="AY44" s="11"/>
      <c r="AZ44" s="65"/>
      <c r="BA44" s="65"/>
      <c r="BB44" s="65"/>
      <c r="BC44" s="65"/>
      <c r="BD44" s="65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65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8">
        <f t="shared" si="48"/>
        <v>-45.566962560455735</v>
      </c>
      <c r="CM44" s="18">
        <f t="shared" si="49"/>
        <v>-84.1644338364729</v>
      </c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</row>
    <row r="45" spans="1:128" ht="12.75">
      <c r="A45" s="11"/>
      <c r="F45" s="11"/>
      <c r="G45" s="9">
        <f t="shared" si="5"/>
        <v>42</v>
      </c>
      <c r="H45" s="8">
        <f t="shared" si="1"/>
        <v>158.37429542627396</v>
      </c>
      <c r="I45" s="8">
        <f t="shared" si="2"/>
        <v>22.750440616201182</v>
      </c>
      <c r="J45" s="8">
        <f t="shared" si="3"/>
        <v>25.266924066231404</v>
      </c>
      <c r="K45" s="8">
        <f t="shared" si="4"/>
        <v>183.64121949250537</v>
      </c>
      <c r="L45" s="8">
        <v>83</v>
      </c>
      <c r="M45" s="8"/>
      <c r="N45" s="8"/>
      <c r="O45" s="8"/>
      <c r="P45" s="64"/>
      <c r="Q45" s="15">
        <v>360</v>
      </c>
      <c r="R45" s="8">
        <f t="shared" si="45"/>
        <v>-1.960237527853792E-14</v>
      </c>
      <c r="S45" s="20">
        <f t="shared" si="46"/>
        <v>80</v>
      </c>
      <c r="T45" s="11"/>
      <c r="U45" s="65"/>
      <c r="V45" s="65"/>
      <c r="W45" s="11"/>
      <c r="X45" s="65"/>
      <c r="Y45" s="65"/>
      <c r="Z45" s="65"/>
      <c r="AA45" s="65"/>
      <c r="AB45" s="65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65"/>
      <c r="AX45" s="65"/>
      <c r="AY45" s="11"/>
      <c r="AZ45" s="65"/>
      <c r="BA45" s="65"/>
      <c r="BB45" s="65"/>
      <c r="BC45" s="65"/>
      <c r="BD45" s="65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65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8">
        <f t="shared" si="48"/>
        <v>-55.63103462966</v>
      </c>
      <c r="CM45" s="18">
        <f t="shared" si="49"/>
        <v>-77.8793168051285</v>
      </c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</row>
    <row r="46" spans="1:128" ht="12.75">
      <c r="A46" s="11"/>
      <c r="F46" s="11"/>
      <c r="G46" s="9">
        <f t="shared" si="5"/>
        <v>43</v>
      </c>
      <c r="H46" s="8">
        <f t="shared" si="1"/>
        <v>158.31083109447724</v>
      </c>
      <c r="I46" s="8">
        <f t="shared" si="2"/>
        <v>23.18794424212495</v>
      </c>
      <c r="J46" s="8">
        <f t="shared" si="3"/>
        <v>24.8660258550518</v>
      </c>
      <c r="K46" s="8">
        <f t="shared" si="4"/>
        <v>183.17685694952903</v>
      </c>
      <c r="L46" s="8">
        <v>84</v>
      </c>
      <c r="M46" s="8"/>
      <c r="N46" s="8"/>
      <c r="O46" s="8"/>
      <c r="P46" s="64"/>
      <c r="Q46" s="11"/>
      <c r="R46" s="65"/>
      <c r="S46" s="65"/>
      <c r="T46" s="11"/>
      <c r="U46" s="65"/>
      <c r="V46" s="65"/>
      <c r="W46" s="11"/>
      <c r="X46" s="65"/>
      <c r="Y46" s="65"/>
      <c r="Z46" s="65"/>
      <c r="AA46" s="65"/>
      <c r="AB46" s="65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65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8">
        <f t="shared" si="48"/>
        <v>-64.84006351046351</v>
      </c>
      <c r="CM46" s="18">
        <f t="shared" si="49"/>
        <v>-70.39720281345744</v>
      </c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</row>
    <row r="47" spans="1:128" ht="12.75">
      <c r="A47" s="11"/>
      <c r="F47" s="11"/>
      <c r="G47" s="9">
        <f t="shared" si="5"/>
        <v>44</v>
      </c>
      <c r="H47" s="8">
        <f t="shared" si="1"/>
        <v>158.247186101662</v>
      </c>
      <c r="I47" s="8">
        <f t="shared" si="2"/>
        <v>23.618384595605907</v>
      </c>
      <c r="J47" s="8">
        <f t="shared" si="3"/>
        <v>24.457553211514142</v>
      </c>
      <c r="K47" s="8">
        <f t="shared" si="4"/>
        <v>182.70473931317616</v>
      </c>
      <c r="L47" s="8">
        <v>85</v>
      </c>
      <c r="M47" s="8"/>
      <c r="N47" s="8"/>
      <c r="O47" s="8"/>
      <c r="P47" s="64"/>
      <c r="Q47" s="11"/>
      <c r="R47" s="65"/>
      <c r="S47" s="65"/>
      <c r="T47" s="11"/>
      <c r="U47" s="65"/>
      <c r="V47" s="65"/>
      <c r="W47" s="11"/>
      <c r="X47" s="65"/>
      <c r="Y47" s="65"/>
      <c r="Z47" s="65"/>
      <c r="AA47" s="65"/>
      <c r="AB47" s="65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65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8">
        <f t="shared" si="48"/>
        <v>-73.05250739138036</v>
      </c>
      <c r="CM47" s="18">
        <f t="shared" si="49"/>
        <v>-61.8330911715751</v>
      </c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</row>
    <row r="48" spans="1:128" ht="12.75">
      <c r="A48" s="11"/>
      <c r="F48" s="11"/>
      <c r="G48" s="9">
        <f t="shared" si="5"/>
        <v>45</v>
      </c>
      <c r="H48" s="8">
        <f t="shared" si="1"/>
        <v>158.18343781824947</v>
      </c>
      <c r="I48" s="8">
        <f t="shared" si="2"/>
        <v>24.041630560342615</v>
      </c>
      <c r="J48" s="8">
        <f t="shared" si="3"/>
        <v>24.041630560342618</v>
      </c>
      <c r="K48" s="8">
        <f t="shared" si="4"/>
        <v>182.22506837859208</v>
      </c>
      <c r="L48" s="8">
        <v>86</v>
      </c>
      <c r="M48" s="8"/>
      <c r="N48" s="8"/>
      <c r="O48" s="8"/>
      <c r="P48" s="64"/>
      <c r="Q48" s="11"/>
      <c r="R48" s="65"/>
      <c r="S48" s="65"/>
      <c r="T48" s="11"/>
      <c r="U48" s="65"/>
      <c r="V48" s="65"/>
      <c r="W48" s="11"/>
      <c r="X48" s="65"/>
      <c r="Y48" s="65"/>
      <c r="Z48" s="65"/>
      <c r="AA48" s="65"/>
      <c r="AB48" s="65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65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8">
        <f t="shared" si="48"/>
        <v>-80.14214186822234</v>
      </c>
      <c r="CM48" s="18">
        <f t="shared" si="49"/>
        <v>-52.318611380403844</v>
      </c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</row>
    <row r="49" spans="1:128" ht="12.75">
      <c r="A49" s="11"/>
      <c r="F49" s="11"/>
      <c r="G49" s="9">
        <f t="shared" si="5"/>
        <v>46</v>
      </c>
      <c r="H49" s="8">
        <f t="shared" si="1"/>
        <v>158.1196638337748</v>
      </c>
      <c r="I49" s="8">
        <f t="shared" si="2"/>
        <v>24.45755321151414</v>
      </c>
      <c r="J49" s="8">
        <f t="shared" si="3"/>
        <v>23.61838459560591</v>
      </c>
      <c r="K49" s="8">
        <f t="shared" si="4"/>
        <v>181.7380484293807</v>
      </c>
      <c r="L49" s="8">
        <v>87</v>
      </c>
      <c r="M49" s="8"/>
      <c r="N49" s="8"/>
      <c r="O49" s="8"/>
      <c r="P49" s="64"/>
      <c r="Q49" s="11"/>
      <c r="R49" s="65"/>
      <c r="S49" s="65"/>
      <c r="T49" s="11"/>
      <c r="U49" s="65"/>
      <c r="V49" s="65"/>
      <c r="W49" s="11"/>
      <c r="X49" s="65"/>
      <c r="Y49" s="65"/>
      <c r="Z49" s="65"/>
      <c r="AA49" s="65"/>
      <c r="AB49" s="65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65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8">
        <f t="shared" si="48"/>
        <v>-86</v>
      </c>
      <c r="CM49" s="18">
        <f t="shared" si="49"/>
        <v>-42.00000000000001</v>
      </c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</row>
    <row r="50" spans="1:128" ht="12.75">
      <c r="A50" s="11"/>
      <c r="F50" s="11"/>
      <c r="G50" s="9">
        <f t="shared" si="5"/>
        <v>47</v>
      </c>
      <c r="H50" s="8">
        <f t="shared" si="1"/>
        <v>158.05594186292362</v>
      </c>
      <c r="I50" s="8">
        <f t="shared" si="2"/>
        <v>24.866025855051795</v>
      </c>
      <c r="J50" s="8">
        <f t="shared" si="3"/>
        <v>23.18794424212495</v>
      </c>
      <c r="K50" s="8">
        <f t="shared" si="4"/>
        <v>181.24388610504857</v>
      </c>
      <c r="L50" s="8">
        <v>88</v>
      </c>
      <c r="M50" s="8"/>
      <c r="N50" s="8"/>
      <c r="O50" s="8"/>
      <c r="P50" s="64"/>
      <c r="Q50" s="11"/>
      <c r="R50" s="65"/>
      <c r="S50" s="65"/>
      <c r="T50" s="11"/>
      <c r="U50" s="65"/>
      <c r="V50" s="65"/>
      <c r="W50" s="11"/>
      <c r="X50" s="65"/>
      <c r="Y50" s="65"/>
      <c r="Z50" s="65"/>
      <c r="AA50" s="65"/>
      <c r="AB50" s="65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65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</row>
    <row r="51" spans="1:128" ht="12.75">
      <c r="A51" s="11"/>
      <c r="F51" s="11"/>
      <c r="G51" s="9">
        <f t="shared" si="5"/>
        <v>48</v>
      </c>
      <c r="H51" s="8">
        <f t="shared" si="1"/>
        <v>157.9923496509603</v>
      </c>
      <c r="I51" s="8">
        <f t="shared" si="2"/>
        <v>25.2669240662314</v>
      </c>
      <c r="J51" s="8">
        <f t="shared" si="3"/>
        <v>22.750440616201182</v>
      </c>
      <c r="K51" s="8">
        <f t="shared" si="4"/>
        <v>180.7427902671615</v>
      </c>
      <c r="L51" s="8">
        <v>89</v>
      </c>
      <c r="M51" s="8"/>
      <c r="N51" s="8"/>
      <c r="O51" s="8"/>
      <c r="P51" s="64"/>
      <c r="Q51" s="11"/>
      <c r="R51" s="65"/>
      <c r="S51" s="65"/>
      <c r="T51" s="11"/>
      <c r="U51" s="65"/>
      <c r="V51" s="65"/>
      <c r="W51" s="11"/>
      <c r="X51" s="65"/>
      <c r="Y51" s="65"/>
      <c r="Z51" s="65"/>
      <c r="AA51" s="65"/>
      <c r="AB51" s="65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65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</row>
    <row r="52" spans="1:128" ht="12.75">
      <c r="A52" s="11"/>
      <c r="F52" s="11"/>
      <c r="G52" s="9">
        <f t="shared" si="5"/>
        <v>49</v>
      </c>
      <c r="H52" s="8">
        <f t="shared" si="1"/>
        <v>157.9289648786602</v>
      </c>
      <c r="I52" s="8">
        <f t="shared" si="2"/>
        <v>25.660125727574247</v>
      </c>
      <c r="J52" s="8">
        <f t="shared" si="3"/>
        <v>22.306006985677246</v>
      </c>
      <c r="K52" s="8">
        <f t="shared" si="4"/>
        <v>180.23497186433744</v>
      </c>
      <c r="L52" s="8">
        <v>90</v>
      </c>
      <c r="M52" s="8"/>
      <c r="N52" s="8"/>
      <c r="O52" s="8"/>
      <c r="P52" s="64"/>
      <c r="Q52" s="11"/>
      <c r="R52" s="65"/>
      <c r="S52" s="65"/>
      <c r="T52" s="11"/>
      <c r="U52" s="65"/>
      <c r="V52" s="65"/>
      <c r="W52" s="11"/>
      <c r="X52" s="65"/>
      <c r="Y52" s="65"/>
      <c r="Z52" s="65"/>
      <c r="AA52" s="65"/>
      <c r="AB52" s="65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65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</row>
    <row r="53" spans="1:128" ht="12.75">
      <c r="A53" s="11"/>
      <c r="F53" s="11"/>
      <c r="G53" s="9">
        <f t="shared" si="5"/>
        <v>50</v>
      </c>
      <c r="H53" s="8">
        <f t="shared" si="1"/>
        <v>157.8658650668615</v>
      </c>
      <c r="I53" s="8">
        <f t="shared" si="2"/>
        <v>26.045511066045254</v>
      </c>
      <c r="J53" s="8">
        <f t="shared" si="3"/>
        <v>21.85477872934234</v>
      </c>
      <c r="K53" s="8">
        <f t="shared" si="4"/>
        <v>179.72064379620383</v>
      </c>
      <c r="L53" s="8">
        <v>91</v>
      </c>
      <c r="M53" s="8"/>
      <c r="N53" s="8"/>
      <c r="O53" s="8"/>
      <c r="P53" s="64"/>
      <c r="Q53" s="11"/>
      <c r="R53" s="65"/>
      <c r="S53" s="65"/>
      <c r="T53" s="11"/>
      <c r="U53" s="65"/>
      <c r="V53" s="65"/>
      <c r="W53" s="11"/>
      <c r="X53" s="65"/>
      <c r="Y53" s="65"/>
      <c r="Z53" s="65"/>
      <c r="AA53" s="65"/>
      <c r="AB53" s="65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65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</row>
    <row r="54" spans="1:128" ht="12.75">
      <c r="A54" s="11"/>
      <c r="F54" s="11"/>
      <c r="G54" s="9">
        <f t="shared" si="5"/>
        <v>51</v>
      </c>
      <c r="H54" s="8">
        <f t="shared" si="1"/>
        <v>157.80312748075477</v>
      </c>
      <c r="I54" s="8">
        <f t="shared" si="2"/>
        <v>26.422962689537005</v>
      </c>
      <c r="J54" s="8">
        <f t="shared" si="3"/>
        <v>21.396893295694476</v>
      </c>
      <c r="K54" s="8">
        <f t="shared" si="4"/>
        <v>179.20002077644924</v>
      </c>
      <c r="L54" s="8">
        <v>92</v>
      </c>
      <c r="M54" s="8"/>
      <c r="N54" s="8"/>
      <c r="O54" s="8"/>
      <c r="P54" s="64"/>
      <c r="Q54" s="11"/>
      <c r="R54" s="65"/>
      <c r="S54" s="65"/>
      <c r="T54" s="11"/>
      <c r="U54" s="65"/>
      <c r="V54" s="65"/>
      <c r="W54" s="11"/>
      <c r="X54" s="65"/>
      <c r="Y54" s="65"/>
      <c r="Z54" s="65"/>
      <c r="AA54" s="65"/>
      <c r="AB54" s="65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65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</row>
    <row r="55" spans="1:128" ht="12.75">
      <c r="A55" s="11"/>
      <c r="F55" s="11"/>
      <c r="G55" s="9">
        <f t="shared" si="5"/>
        <v>52</v>
      </c>
      <c r="H55" s="8">
        <f t="shared" si="1"/>
        <v>157.74082903403098</v>
      </c>
      <c r="I55" s="8">
        <f t="shared" si="2"/>
        <v>26.792365622628548</v>
      </c>
      <c r="J55" s="8">
        <f t="shared" si="3"/>
        <v>20.932490161072383</v>
      </c>
      <c r="K55" s="8">
        <f t="shared" si="4"/>
        <v>178.67331919510337</v>
      </c>
      <c r="L55" s="8">
        <v>93</v>
      </c>
      <c r="M55" s="8"/>
      <c r="N55" s="8"/>
      <c r="O55" s="8"/>
      <c r="P55" s="64"/>
      <c r="Q55" s="11"/>
      <c r="R55" s="65"/>
      <c r="S55" s="65"/>
      <c r="T55" s="11"/>
      <c r="U55" s="65"/>
      <c r="V55" s="65"/>
      <c r="W55" s="11"/>
      <c r="X55" s="65"/>
      <c r="Y55" s="65"/>
      <c r="Z55" s="65"/>
      <c r="AA55" s="65"/>
      <c r="AB55" s="65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65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</row>
    <row r="56" spans="1:128" ht="12.75">
      <c r="A56" s="11"/>
      <c r="F56" s="11"/>
      <c r="G56" s="9">
        <f t="shared" si="5"/>
        <v>53</v>
      </c>
      <c r="H56" s="8">
        <f t="shared" si="1"/>
        <v>157.67904619301126</v>
      </c>
      <c r="I56" s="8">
        <f t="shared" si="2"/>
        <v>27.153607341607955</v>
      </c>
      <c r="J56" s="8">
        <f t="shared" si="3"/>
        <v>20.461710787169643</v>
      </c>
      <c r="K56" s="8">
        <f t="shared" si="4"/>
        <v>178.1407569801809</v>
      </c>
      <c r="L56" s="8">
        <v>94</v>
      </c>
      <c r="M56" s="8"/>
      <c r="N56" s="8"/>
      <c r="O56" s="8"/>
      <c r="P56" s="64"/>
      <c r="Q56" s="11"/>
      <c r="R56" s="65"/>
      <c r="S56" s="65"/>
      <c r="T56" s="11"/>
      <c r="U56" s="65"/>
      <c r="V56" s="65"/>
      <c r="W56" s="11"/>
      <c r="X56" s="65"/>
      <c r="Y56" s="65"/>
      <c r="Z56" s="65"/>
      <c r="AA56" s="65"/>
      <c r="AB56" s="65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65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</row>
    <row r="57" spans="6:128" ht="12.75">
      <c r="F57" s="11"/>
      <c r="G57" s="9">
        <f t="shared" si="5"/>
        <v>54</v>
      </c>
      <c r="H57" s="8">
        <f t="shared" si="1"/>
        <v>157.61785488088358</v>
      </c>
      <c r="I57" s="8">
        <f t="shared" si="2"/>
        <v>27.50657780874821</v>
      </c>
      <c r="J57" s="8">
        <f t="shared" si="3"/>
        <v>19.984698577944087</v>
      </c>
      <c r="K57" s="8">
        <f t="shared" si="4"/>
        <v>177.60255345882769</v>
      </c>
      <c r="L57" s="8">
        <v>95</v>
      </c>
      <c r="M57" s="8"/>
      <c r="N57" s="8"/>
      <c r="O57" s="8"/>
      <c r="P57" s="64"/>
      <c r="Q57" s="11"/>
      <c r="R57" s="65"/>
      <c r="S57" s="65"/>
      <c r="T57" s="11"/>
      <c r="U57" s="65"/>
      <c r="V57" s="65"/>
      <c r="W57" s="11"/>
      <c r="X57" s="65"/>
      <c r="Y57" s="65"/>
      <c r="Z57" s="65"/>
      <c r="AA57" s="65"/>
      <c r="AB57" s="65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65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</row>
    <row r="58" spans="6:128" ht="12.75">
      <c r="F58" s="11"/>
      <c r="G58" s="9">
        <f t="shared" si="5"/>
        <v>55</v>
      </c>
      <c r="H58" s="8">
        <f t="shared" si="1"/>
        <v>157.55733038217474</v>
      </c>
      <c r="I58" s="8">
        <f t="shared" si="2"/>
        <v>27.85116950582572</v>
      </c>
      <c r="J58" s="8">
        <f t="shared" si="3"/>
        <v>19.50159883593557</v>
      </c>
      <c r="K58" s="8">
        <f t="shared" si="4"/>
        <v>177.0589292181103</v>
      </c>
      <c r="L58" s="8">
        <v>96</v>
      </c>
      <c r="M58" s="8"/>
      <c r="N58" s="8"/>
      <c r="O58" s="8"/>
      <c r="P58" s="64"/>
      <c r="Q58" s="11"/>
      <c r="R58" s="65"/>
      <c r="S58" s="65"/>
      <c r="T58" s="11"/>
      <c r="U58" s="65"/>
      <c r="V58" s="65"/>
      <c r="W58" s="11"/>
      <c r="X58" s="65"/>
      <c r="Y58" s="65"/>
      <c r="Z58" s="65"/>
      <c r="AA58" s="65"/>
      <c r="AB58" s="65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65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</row>
    <row r="59" spans="6:128" ht="12.75">
      <c r="F59" s="11"/>
      <c r="G59" s="9">
        <f t="shared" si="5"/>
        <v>56</v>
      </c>
      <c r="H59" s="8">
        <f t="shared" si="1"/>
        <v>157.49754724758606</v>
      </c>
      <c r="I59" s="8">
        <f t="shared" si="2"/>
        <v>28.187277466871418</v>
      </c>
      <c r="J59" s="8">
        <f t="shared" si="3"/>
        <v>19.01255871800539</v>
      </c>
      <c r="K59" s="8">
        <f t="shared" si="4"/>
        <v>176.51010596559144</v>
      </c>
      <c r="L59" s="8">
        <v>97</v>
      </c>
      <c r="M59" s="8"/>
      <c r="N59" s="8"/>
      <c r="O59" s="8"/>
      <c r="P59" s="64"/>
      <c r="Q59" s="11"/>
      <c r="R59" s="65"/>
      <c r="S59" s="65"/>
      <c r="T59" s="11"/>
      <c r="U59" s="65"/>
      <c r="V59" s="65"/>
      <c r="W59" s="11"/>
      <c r="X59" s="65"/>
      <c r="Y59" s="65"/>
      <c r="Z59" s="65"/>
      <c r="AA59" s="65"/>
      <c r="AB59" s="65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65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</row>
    <row r="60" spans="6:128" ht="12.75">
      <c r="F60" s="11"/>
      <c r="G60" s="9">
        <f t="shared" si="5"/>
        <v>57</v>
      </c>
      <c r="H60" s="8">
        <f t="shared" si="1"/>
        <v>157.43857919932518</v>
      </c>
      <c r="I60" s="8">
        <f t="shared" si="2"/>
        <v>28.514799310144415</v>
      </c>
      <c r="J60" s="8">
        <f t="shared" si="3"/>
        <v>18.517727190510925</v>
      </c>
      <c r="K60" s="8">
        <f t="shared" si="4"/>
        <v>175.9563063898361</v>
      </c>
      <c r="L60" s="8">
        <v>98</v>
      </c>
      <c r="M60" s="8"/>
      <c r="N60" s="8"/>
      <c r="O60" s="8"/>
      <c r="P60" s="64"/>
      <c r="Q60" s="11"/>
      <c r="R60" s="65"/>
      <c r="S60" s="65"/>
      <c r="T60" s="11"/>
      <c r="U60" s="65"/>
      <c r="V60" s="65"/>
      <c r="W60" s="11"/>
      <c r="X60" s="65"/>
      <c r="Y60" s="65"/>
      <c r="Z60" s="65"/>
      <c r="AA60" s="65"/>
      <c r="AB60" s="65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65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</row>
    <row r="61" spans="6:128" ht="12.75">
      <c r="F61" s="11"/>
      <c r="G61" s="9">
        <f t="shared" si="5"/>
        <v>58</v>
      </c>
      <c r="H61" s="8">
        <f t="shared" si="1"/>
        <v>157.38049903706593</v>
      </c>
      <c r="I61" s="8">
        <f t="shared" si="2"/>
        <v>28.83363526931848</v>
      </c>
      <c r="J61" s="8">
        <f t="shared" si="3"/>
        <v>18.017254983928968</v>
      </c>
      <c r="K61" s="8">
        <f t="shared" si="4"/>
        <v>175.3977540209949</v>
      </c>
      <c r="L61" s="8">
        <v>99</v>
      </c>
      <c r="M61" s="8"/>
      <c r="N61" s="8"/>
      <c r="O61" s="8"/>
      <c r="P61" s="64"/>
      <c r="Q61" s="11"/>
      <c r="R61" s="65"/>
      <c r="S61" s="65"/>
      <c r="T61" s="11"/>
      <c r="U61" s="65"/>
      <c r="V61" s="65"/>
      <c r="W61" s="11"/>
      <c r="X61" s="65"/>
      <c r="Y61" s="65"/>
      <c r="Z61" s="65"/>
      <c r="AA61" s="65"/>
      <c r="AB61" s="65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65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</row>
    <row r="62" spans="6:128" ht="12.75">
      <c r="F62" s="11"/>
      <c r="G62" s="9">
        <f t="shared" si="5"/>
        <v>59</v>
      </c>
      <c r="H62" s="8">
        <f t="shared" si="1"/>
        <v>157.3233785446707</v>
      </c>
      <c r="I62" s="8">
        <f t="shared" si="2"/>
        <v>29.143688223871816</v>
      </c>
      <c r="J62" s="8">
        <f t="shared" si="3"/>
        <v>17.511294546941848</v>
      </c>
      <c r="K62" s="8">
        <f t="shared" si="4"/>
        <v>174.83467309161256</v>
      </c>
      <c r="L62" s="8">
        <v>100</v>
      </c>
      <c r="M62" s="8"/>
      <c r="N62" s="8"/>
      <c r="O62" s="8"/>
      <c r="P62" s="64"/>
      <c r="Q62" s="11"/>
      <c r="R62" s="65"/>
      <c r="S62" s="65"/>
      <c r="T62" s="11"/>
      <c r="U62" s="65"/>
      <c r="V62" s="65"/>
      <c r="W62" s="11"/>
      <c r="X62" s="65"/>
      <c r="Y62" s="65"/>
      <c r="Z62" s="65"/>
      <c r="AA62" s="65"/>
      <c r="AB62" s="65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65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</row>
    <row r="63" spans="6:128" ht="12.75">
      <c r="F63" s="11"/>
      <c r="G63" s="9">
        <f t="shared" si="5"/>
        <v>60</v>
      </c>
      <c r="H63" s="8">
        <f t="shared" si="1"/>
        <v>157.26728839781018</v>
      </c>
      <c r="I63" s="8">
        <f t="shared" si="2"/>
        <v>29.444863728670914</v>
      </c>
      <c r="J63" s="8">
        <f t="shared" si="3"/>
        <v>17.000000000000004</v>
      </c>
      <c r="K63" s="8">
        <f t="shared" si="4"/>
        <v>174.26728839781018</v>
      </c>
      <c r="L63" s="8">
        <v>101</v>
      </c>
      <c r="M63" s="8"/>
      <c r="N63" s="8"/>
      <c r="O63" s="8"/>
      <c r="P63" s="64"/>
      <c r="Q63" s="11"/>
      <c r="R63" s="65"/>
      <c r="S63" s="65"/>
      <c r="T63" s="11"/>
      <c r="U63" s="65"/>
      <c r="V63" s="65"/>
      <c r="W63" s="11"/>
      <c r="X63" s="65"/>
      <c r="Y63" s="65"/>
      <c r="Z63" s="65"/>
      <c r="AA63" s="65"/>
      <c r="AB63" s="65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65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</row>
    <row r="64" spans="6:128" ht="12.75">
      <c r="F64" s="11"/>
      <c r="G64" s="9">
        <f t="shared" si="5"/>
        <v>61</v>
      </c>
      <c r="H64" s="8">
        <f t="shared" si="1"/>
        <v>157.21229807261648</v>
      </c>
      <c r="I64" s="8">
        <f t="shared" si="2"/>
        <v>29.737070042739454</v>
      </c>
      <c r="J64" s="8">
        <f t="shared" si="3"/>
        <v>16.48352708837546</v>
      </c>
      <c r="K64" s="8">
        <f t="shared" si="4"/>
        <v>173.69582516099194</v>
      </c>
      <c r="L64" s="8">
        <v>102</v>
      </c>
      <c r="M64" s="8"/>
      <c r="N64" s="8"/>
      <c r="O64" s="8"/>
      <c r="P64" s="64"/>
      <c r="Q64" s="11"/>
      <c r="R64" s="65"/>
      <c r="S64" s="65"/>
      <c r="T64" s="11"/>
      <c r="U64" s="65"/>
      <c r="V64" s="65"/>
      <c r="W64" s="11"/>
      <c r="X64" s="65"/>
      <c r="Y64" s="65"/>
      <c r="Z64" s="65"/>
      <c r="AA64" s="65"/>
      <c r="AB64" s="65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65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</row>
    <row r="65" spans="6:128" ht="12.75">
      <c r="F65" s="11"/>
      <c r="G65" s="9">
        <f t="shared" si="5"/>
        <v>62</v>
      </c>
      <c r="H65" s="8">
        <f t="shared" si="1"/>
        <v>157.1584757555058</v>
      </c>
      <c r="I65" s="8">
        <f t="shared" si="2"/>
        <v>30.020218157203512</v>
      </c>
      <c r="J65" s="8">
        <f t="shared" si="3"/>
        <v>15.96203313472029</v>
      </c>
      <c r="K65" s="8">
        <f t="shared" si="4"/>
        <v>173.1205088902261</v>
      </c>
      <c r="L65" s="8">
        <v>103</v>
      </c>
      <c r="M65" s="8"/>
      <c r="N65" s="8"/>
      <c r="O65" s="8"/>
      <c r="P65" s="64"/>
      <c r="Q65" s="11"/>
      <c r="R65" s="65"/>
      <c r="S65" s="65"/>
      <c r="T65" s="11"/>
      <c r="U65" s="65"/>
      <c r="V65" s="65"/>
      <c r="W65" s="11"/>
      <c r="X65" s="65"/>
      <c r="Y65" s="65"/>
      <c r="Z65" s="65"/>
      <c r="AA65" s="65"/>
      <c r="AB65" s="65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65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</row>
    <row r="66" spans="6:128" ht="12.75">
      <c r="F66" s="11"/>
      <c r="G66" s="9">
        <f t="shared" si="5"/>
        <v>63</v>
      </c>
      <c r="H66" s="8">
        <f t="shared" si="1"/>
        <v>157.10588825430747</v>
      </c>
      <c r="I66" s="8">
        <f t="shared" si="2"/>
        <v>30.294221822404506</v>
      </c>
      <c r="J66" s="8">
        <f t="shared" si="3"/>
        <v>15.435676991144591</v>
      </c>
      <c r="K66" s="8">
        <f t="shared" si="4"/>
        <v>172.54156524545206</v>
      </c>
      <c r="L66" s="8">
        <v>104</v>
      </c>
      <c r="M66" s="8"/>
      <c r="N66" s="8"/>
      <c r="O66" s="8"/>
      <c r="P66" s="64"/>
      <c r="Q66" s="11"/>
      <c r="R66" s="65"/>
      <c r="S66" s="65"/>
      <c r="T66" s="11"/>
      <c r="U66" s="65"/>
      <c r="V66" s="65"/>
      <c r="W66" s="11"/>
      <c r="X66" s="65"/>
      <c r="Y66" s="65"/>
      <c r="Z66" s="65"/>
      <c r="AA66" s="65"/>
      <c r="AB66" s="65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65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</row>
    <row r="67" spans="6:128" ht="12.75">
      <c r="F67" s="11"/>
      <c r="G67" s="9">
        <f t="shared" si="5"/>
        <v>64</v>
      </c>
      <c r="H67" s="8">
        <f aca="true" t="shared" si="50" ref="H67:H130">SQRT($F$6^2-$F$3^2*(SIN(G67*PI()/180))^2)</f>
        <v>157.05460091083538</v>
      </c>
      <c r="I67" s="8">
        <f t="shared" si="2"/>
        <v>30.55899757417168</v>
      </c>
      <c r="J67" s="8">
        <f aca="true" t="shared" si="51" ref="J67:J130">$F$3*COS(G67*PI()/180)</f>
        <v>14.904618990828634</v>
      </c>
      <c r="K67" s="8">
        <f t="shared" si="4"/>
        <v>171.959219901664</v>
      </c>
      <c r="L67" s="8">
        <v>105</v>
      </c>
      <c r="M67" s="8"/>
      <c r="N67" s="8"/>
      <c r="O67" s="8"/>
      <c r="P67" s="64"/>
      <c r="Q67" s="11"/>
      <c r="R67" s="65"/>
      <c r="S67" s="65"/>
      <c r="T67" s="11"/>
      <c r="U67" s="65"/>
      <c r="V67" s="65"/>
      <c r="W67" s="11"/>
      <c r="X67" s="65"/>
      <c r="Y67" s="65"/>
      <c r="Z67" s="65"/>
      <c r="AA67" s="65"/>
      <c r="AB67" s="65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65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</row>
    <row r="68" spans="6:128" ht="12.75">
      <c r="F68" s="11"/>
      <c r="G68" s="9">
        <f t="shared" si="5"/>
        <v>65</v>
      </c>
      <c r="H68" s="8">
        <f t="shared" si="50"/>
        <v>157.0046775150383</v>
      </c>
      <c r="I68" s="8">
        <f aca="true" t="shared" si="52" ref="I68:I131">$F$3*SIN(G68*PI()/180)</f>
        <v>30.814464759246096</v>
      </c>
      <c r="J68" s="8">
        <f t="shared" si="51"/>
        <v>14.36902089918378</v>
      </c>
      <c r="K68" s="8">
        <f aca="true" t="shared" si="53" ref="K68:K131">H68+J68</f>
        <v>171.37369841422208</v>
      </c>
      <c r="L68" s="8">
        <v>106</v>
      </c>
      <c r="M68" s="8"/>
      <c r="N68" s="8"/>
      <c r="O68" s="8"/>
      <c r="P68" s="64"/>
      <c r="Q68" s="11"/>
      <c r="R68" s="65"/>
      <c r="S68" s="65"/>
      <c r="T68" s="11"/>
      <c r="U68" s="65"/>
      <c r="V68" s="65"/>
      <c r="W68" s="11"/>
      <c r="X68" s="65"/>
      <c r="Y68" s="65"/>
      <c r="Z68" s="65"/>
      <c r="AA68" s="65"/>
      <c r="AB68" s="65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65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</row>
    <row r="69" spans="6:128" ht="12.75">
      <c r="F69" s="11"/>
      <c r="G69" s="9">
        <f aca="true" t="shared" si="54" ref="G69:G132">G68+1</f>
        <v>66</v>
      </c>
      <c r="H69" s="8">
        <f t="shared" si="50"/>
        <v>156.95618022086478</v>
      </c>
      <c r="I69" s="8">
        <f t="shared" si="52"/>
        <v>31.06054555984843</v>
      </c>
      <c r="J69" s="8">
        <f t="shared" si="51"/>
        <v>13.829045864577207</v>
      </c>
      <c r="K69" s="8">
        <f t="shared" si="53"/>
        <v>170.785226085442</v>
      </c>
      <c r="L69" s="8">
        <v>107</v>
      </c>
      <c r="M69" s="8"/>
      <c r="N69" s="8"/>
      <c r="O69" s="8"/>
      <c r="P69" s="64"/>
      <c r="Q69" s="11"/>
      <c r="R69" s="65"/>
      <c r="S69" s="65"/>
      <c r="T69" s="11"/>
      <c r="U69" s="65"/>
      <c r="V69" s="65"/>
      <c r="W69" s="11"/>
      <c r="X69" s="65"/>
      <c r="Y69" s="65"/>
      <c r="Z69" s="65"/>
      <c r="AA69" s="65"/>
      <c r="AB69" s="65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65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</row>
    <row r="70" spans="6:128" ht="12.75">
      <c r="F70" s="11"/>
      <c r="G70" s="9">
        <f t="shared" si="54"/>
        <v>67</v>
      </c>
      <c r="H70" s="8">
        <f t="shared" si="50"/>
        <v>156.90916946397587</v>
      </c>
      <c r="I70" s="8">
        <f t="shared" si="52"/>
        <v>31.29716501738297</v>
      </c>
      <c r="J70" s="8">
        <f t="shared" si="51"/>
        <v>13.284858368635314</v>
      </c>
      <c r="K70" s="8">
        <f t="shared" si="53"/>
        <v>170.1940278326112</v>
      </c>
      <c r="L70" s="8">
        <v>108</v>
      </c>
      <c r="M70" s="8"/>
      <c r="N70" s="8"/>
      <c r="O70" s="8"/>
      <c r="P70" s="64"/>
      <c r="Q70" s="11"/>
      <c r="R70" s="65"/>
      <c r="S70" s="65"/>
      <c r="T70" s="11"/>
      <c r="U70" s="65"/>
      <c r="V70" s="65"/>
      <c r="W70" s="11"/>
      <c r="X70" s="65"/>
      <c r="Y70" s="65"/>
      <c r="Z70" s="65"/>
      <c r="AA70" s="65"/>
      <c r="AB70" s="65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65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</row>
    <row r="71" spans="6:128" ht="12.75">
      <c r="F71" s="11"/>
      <c r="G71" s="9">
        <f t="shared" si="54"/>
        <v>68</v>
      </c>
      <c r="H71" s="8">
        <f t="shared" si="50"/>
        <v>156.86370388144053</v>
      </c>
      <c r="I71" s="8">
        <f t="shared" si="52"/>
        <v>31.524251055270774</v>
      </c>
      <c r="J71" s="8">
        <f t="shared" si="51"/>
        <v>12.736624176141007</v>
      </c>
      <c r="K71" s="8">
        <f t="shared" si="53"/>
        <v>169.60032805758152</v>
      </c>
      <c r="L71" s="8">
        <v>109</v>
      </c>
      <c r="M71" s="8"/>
      <c r="N71" s="8"/>
      <c r="O71" s="8"/>
      <c r="P71" s="64"/>
      <c r="Q71" s="11"/>
      <c r="R71" s="65"/>
      <c r="S71" s="65"/>
      <c r="T71" s="11"/>
      <c r="U71" s="65"/>
      <c r="V71" s="65"/>
      <c r="W71" s="11"/>
      <c r="X71" s="65"/>
      <c r="Y71" s="65"/>
      <c r="Z71" s="65"/>
      <c r="AA71" s="65"/>
      <c r="AB71" s="65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65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</row>
    <row r="72" spans="6:128" ht="12.75">
      <c r="F72" s="11"/>
      <c r="G72" s="9">
        <f t="shared" si="54"/>
        <v>69</v>
      </c>
      <c r="H72" s="8">
        <f t="shared" si="50"/>
        <v>156.81984023354337</v>
      </c>
      <c r="I72" s="8">
        <f t="shared" si="52"/>
        <v>31.741734500904858</v>
      </c>
      <c r="J72" s="8">
        <f t="shared" si="51"/>
        <v>12.184510284540213</v>
      </c>
      <c r="K72" s="8">
        <f t="shared" si="53"/>
        <v>169.00435051808358</v>
      </c>
      <c r="L72" s="8">
        <v>110</v>
      </c>
      <c r="M72" s="8"/>
      <c r="N72" s="8"/>
      <c r="O72" s="8"/>
      <c r="P72" s="64"/>
      <c r="Q72" s="11"/>
      <c r="R72" s="65"/>
      <c r="S72" s="65"/>
      <c r="T72" s="11"/>
      <c r="U72" s="65"/>
      <c r="V72" s="65"/>
      <c r="W72" s="11"/>
      <c r="X72" s="65"/>
      <c r="Y72" s="65"/>
      <c r="Z72" s="65"/>
      <c r="AA72" s="65"/>
      <c r="AB72" s="65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65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</row>
    <row r="73" spans="6:128" ht="12.75">
      <c r="F73" s="11"/>
      <c r="G73" s="9">
        <f t="shared" si="54"/>
        <v>70</v>
      </c>
      <c r="H73" s="8">
        <f t="shared" si="50"/>
        <v>156.77763332783547</v>
      </c>
      <c r="I73" s="8">
        <f t="shared" si="52"/>
        <v>31.949549106720884</v>
      </c>
      <c r="J73" s="8">
        <f t="shared" si="51"/>
        <v>11.62868487307274</v>
      </c>
      <c r="K73" s="8">
        <f t="shared" si="53"/>
        <v>168.4063182009082</v>
      </c>
      <c r="L73" s="8">
        <v>111</v>
      </c>
      <c r="M73" s="8"/>
      <c r="N73" s="8"/>
      <c r="O73" s="8"/>
      <c r="P73" s="64"/>
      <c r="Q73" s="11"/>
      <c r="R73" s="65"/>
      <c r="S73" s="65"/>
      <c r="T73" s="11"/>
      <c r="U73" s="65"/>
      <c r="V73" s="65"/>
      <c r="W73" s="11"/>
      <c r="X73" s="65"/>
      <c r="Y73" s="65"/>
      <c r="Z73" s="65"/>
      <c r="AA73" s="65"/>
      <c r="AB73" s="65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65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</row>
    <row r="74" spans="6:128" ht="12.75">
      <c r="F74" s="11"/>
      <c r="G74" s="9">
        <f t="shared" si="54"/>
        <v>71</v>
      </c>
      <c r="H74" s="8">
        <f t="shared" si="50"/>
        <v>156.73713594555477</v>
      </c>
      <c r="I74" s="8">
        <f t="shared" si="52"/>
        <v>32.14763157037677</v>
      </c>
      <c r="J74" s="8">
        <f t="shared" si="51"/>
        <v>11.06931725154333</v>
      </c>
      <c r="K74" s="8">
        <f t="shared" si="53"/>
        <v>167.8064531970981</v>
      </c>
      <c r="L74" s="8">
        <v>112</v>
      </c>
      <c r="M74" s="8"/>
      <c r="N74" s="8"/>
      <c r="O74" s="8"/>
      <c r="P74" s="64"/>
      <c r="Q74" s="11"/>
      <c r="R74" s="65"/>
      <c r="S74" s="65"/>
      <c r="T74" s="11"/>
      <c r="U74" s="65"/>
      <c r="V74" s="65"/>
      <c r="W74" s="11"/>
      <c r="X74" s="65"/>
      <c r="Y74" s="65"/>
      <c r="Z74" s="65"/>
      <c r="AA74" s="65"/>
      <c r="AB74" s="65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65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</row>
    <row r="75" spans="6:128" ht="12.75">
      <c r="F75" s="11"/>
      <c r="G75" s="9">
        <f t="shared" si="54"/>
        <v>72</v>
      </c>
      <c r="H75" s="8">
        <f t="shared" si="50"/>
        <v>156.69839877054034</v>
      </c>
      <c r="I75" s="8">
        <f t="shared" si="52"/>
        <v>32.33592155403522</v>
      </c>
      <c r="J75" s="8">
        <f t="shared" si="51"/>
        <v>10.506577808748213</v>
      </c>
      <c r="K75" s="8">
        <f t="shared" si="53"/>
        <v>167.20497657928854</v>
      </c>
      <c r="L75" s="8">
        <v>113</v>
      </c>
      <c r="M75" s="8"/>
      <c r="N75" s="8"/>
      <c r="O75" s="8"/>
      <c r="P75" s="64"/>
      <c r="Q75" s="11"/>
      <c r="R75" s="65"/>
      <c r="S75" s="65"/>
      <c r="T75" s="11"/>
      <c r="U75" s="65"/>
      <c r="V75" s="65"/>
      <c r="W75" s="11"/>
      <c r="X75" s="65"/>
      <c r="Y75" s="65"/>
      <c r="Z75" s="65"/>
      <c r="AA75" s="65"/>
      <c r="AB75" s="65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65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</row>
    <row r="76" spans="6:128" ht="12.75">
      <c r="F76" s="11"/>
      <c r="G76" s="9">
        <f t="shared" si="54"/>
        <v>73</v>
      </c>
      <c r="H76" s="8">
        <f t="shared" si="50"/>
        <v>156.66147032076262</v>
      </c>
      <c r="I76" s="8">
        <f t="shared" si="52"/>
        <v>32.5143617027432</v>
      </c>
      <c r="J76" s="8">
        <f t="shared" si="51"/>
        <v>9.94063796057305</v>
      </c>
      <c r="K76" s="8">
        <f t="shared" si="53"/>
        <v>166.60210828133566</v>
      </c>
      <c r="L76" s="8">
        <v>114</v>
      </c>
      <c r="M76" s="8"/>
      <c r="N76" s="8"/>
      <c r="O76" s="8"/>
      <c r="P76" s="64"/>
      <c r="Q76" s="11"/>
      <c r="R76" s="65"/>
      <c r="S76" s="65"/>
      <c r="T76" s="11"/>
      <c r="U76" s="65"/>
      <c r="V76" s="65"/>
      <c r="W76" s="11"/>
      <c r="X76" s="65"/>
      <c r="Y76" s="65"/>
      <c r="Z76" s="65"/>
      <c r="AA76" s="65"/>
      <c r="AB76" s="65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65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</row>
    <row r="77" spans="6:128" ht="12.75">
      <c r="F77" s="11"/>
      <c r="G77" s="9">
        <f t="shared" si="54"/>
        <v>74</v>
      </c>
      <c r="H77" s="8">
        <f t="shared" si="50"/>
        <v>156.62639688258676</v>
      </c>
      <c r="I77" s="8">
        <f t="shared" si="52"/>
        <v>32.68289766190284</v>
      </c>
      <c r="J77" s="8">
        <f t="shared" si="51"/>
        <v>9.371670097777972</v>
      </c>
      <c r="K77" s="8">
        <f t="shared" si="53"/>
        <v>165.99806698036474</v>
      </c>
      <c r="L77" s="8">
        <v>115</v>
      </c>
      <c r="M77" s="8"/>
      <c r="N77" s="8"/>
      <c r="O77" s="8"/>
      <c r="P77" s="64"/>
      <c r="Q77" s="11"/>
      <c r="R77" s="65"/>
      <c r="S77" s="65"/>
      <c r="T77" s="11"/>
      <c r="U77" s="65"/>
      <c r="V77" s="65"/>
      <c r="W77" s="11"/>
      <c r="X77" s="65"/>
      <c r="Y77" s="65"/>
      <c r="Z77" s="65"/>
      <c r="AA77" s="65"/>
      <c r="AB77" s="65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65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</row>
    <row r="78" spans="6:128" ht="12.75">
      <c r="F78" s="11"/>
      <c r="G78" s="9">
        <f t="shared" si="54"/>
        <v>75</v>
      </c>
      <c r="H78" s="8">
        <f t="shared" si="50"/>
        <v>156.59322244788436</v>
      </c>
      <c r="I78" s="8">
        <f t="shared" si="52"/>
        <v>32.84147809382832</v>
      </c>
      <c r="J78" s="8">
        <f t="shared" si="51"/>
        <v>8.799847533485705</v>
      </c>
      <c r="K78" s="8">
        <f t="shared" si="53"/>
        <v>165.39306998137008</v>
      </c>
      <c r="L78" s="8">
        <v>116</v>
      </c>
      <c r="M78" s="8"/>
      <c r="N78" s="8"/>
      <c r="O78" s="8"/>
      <c r="P78" s="64"/>
      <c r="Q78" s="11"/>
      <c r="R78" s="65"/>
      <c r="S78" s="65"/>
      <c r="T78" s="11"/>
      <c r="U78" s="65"/>
      <c r="V78" s="65"/>
      <c r="W78" s="11"/>
      <c r="X78" s="65"/>
      <c r="Y78" s="65"/>
      <c r="Z78" s="65"/>
      <c r="AA78" s="65"/>
      <c r="AB78" s="65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65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</row>
    <row r="79" spans="6:128" ht="12.75">
      <c r="F79" s="11"/>
      <c r="G79" s="9">
        <f t="shared" si="54"/>
        <v>76</v>
      </c>
      <c r="H79" s="8">
        <f t="shared" si="50"/>
        <v>156.5619886541032</v>
      </c>
      <c r="I79" s="8">
        <f t="shared" si="52"/>
        <v>32.99005469338388</v>
      </c>
      <c r="J79" s="8">
        <f t="shared" si="51"/>
        <v>8.22534445038871</v>
      </c>
      <c r="K79" s="8">
        <f t="shared" si="53"/>
        <v>164.78733310449192</v>
      </c>
      <c r="L79" s="8">
        <v>117</v>
      </c>
      <c r="M79" s="8"/>
      <c r="N79" s="8"/>
      <c r="O79" s="8"/>
      <c r="P79" s="64"/>
      <c r="Q79" s="11"/>
      <c r="R79" s="65"/>
      <c r="S79" s="65"/>
      <c r="T79" s="11"/>
      <c r="U79" s="65"/>
      <c r="V79" s="65"/>
      <c r="W79" s="11"/>
      <c r="X79" s="65"/>
      <c r="Y79" s="65"/>
      <c r="Z79" s="65"/>
      <c r="AA79" s="65"/>
      <c r="AB79" s="65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65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</row>
    <row r="80" spans="6:128" ht="12.75">
      <c r="F80" s="11"/>
      <c r="G80" s="9">
        <f t="shared" si="54"/>
        <v>77</v>
      </c>
      <c r="H80" s="8">
        <f t="shared" si="50"/>
        <v>156.53273472740162</v>
      </c>
      <c r="I80" s="8">
        <f t="shared" si="52"/>
        <v>33.128582202698</v>
      </c>
      <c r="J80" s="8">
        <f t="shared" si="51"/>
        <v>7.648335847691407</v>
      </c>
      <c r="K80" s="8">
        <f t="shared" si="53"/>
        <v>164.18107057509303</v>
      </c>
      <c r="L80" s="8">
        <v>118</v>
      </c>
      <c r="M80" s="8"/>
      <c r="N80" s="8"/>
      <c r="O80" s="8"/>
      <c r="P80" s="64"/>
      <c r="Q80" s="11"/>
      <c r="R80" s="65"/>
      <c r="S80" s="65"/>
      <c r="T80" s="11"/>
      <c r="U80" s="65"/>
      <c r="V80" s="65"/>
      <c r="W80" s="11"/>
      <c r="X80" s="65"/>
      <c r="Y80" s="65"/>
      <c r="Z80" s="65"/>
      <c r="AA80" s="65"/>
      <c r="AB80" s="65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65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</row>
    <row r="81" spans="6:128" ht="12.75">
      <c r="F81" s="11"/>
      <c r="G81" s="9">
        <f t="shared" si="54"/>
        <v>78</v>
      </c>
      <c r="H81" s="8">
        <f t="shared" si="50"/>
        <v>156.50549742894842</v>
      </c>
      <c r="I81" s="8">
        <f t="shared" si="52"/>
        <v>33.257018424949386</v>
      </c>
      <c r="J81" s="8">
        <f t="shared" si="51"/>
        <v>7.068997487803822</v>
      </c>
      <c r="K81" s="8">
        <f t="shared" si="53"/>
        <v>163.57449491675223</v>
      </c>
      <c r="L81" s="8">
        <v>119</v>
      </c>
      <c r="M81" s="8"/>
      <c r="N81" s="8"/>
      <c r="O81" s="8"/>
      <c r="P81" s="64"/>
      <c r="Q81" s="11"/>
      <c r="R81" s="65"/>
      <c r="S81" s="65"/>
      <c r="T81" s="11"/>
      <c r="U81" s="65"/>
      <c r="V81" s="65"/>
      <c r="W81" s="11"/>
      <c r="X81" s="65"/>
      <c r="Y81" s="65"/>
      <c r="Z81" s="65"/>
      <c r="AA81" s="65"/>
      <c r="AB81" s="65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65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</row>
    <row r="82" spans="6:128" ht="12.75">
      <c r="F82" s="11"/>
      <c r="G82" s="9">
        <f t="shared" si="54"/>
        <v>79</v>
      </c>
      <c r="H82" s="8">
        <f t="shared" si="50"/>
        <v>156.48031100448515</v>
      </c>
      <c r="I82" s="8">
        <f t="shared" si="52"/>
        <v>33.375324237220575</v>
      </c>
      <c r="J82" s="8">
        <f t="shared" si="51"/>
        <v>6.487505842802527</v>
      </c>
      <c r="K82" s="8">
        <f t="shared" si="53"/>
        <v>162.96781684728768</v>
      </c>
      <c r="L82" s="8">
        <v>120</v>
      </c>
      <c r="M82" s="8"/>
      <c r="N82" s="8"/>
      <c r="O82" s="8"/>
      <c r="P82" s="64"/>
      <c r="Q82" s="11"/>
      <c r="R82" s="65"/>
      <c r="S82" s="65"/>
      <c r="T82" s="11"/>
      <c r="U82" s="65"/>
      <c r="V82" s="65"/>
      <c r="W82" s="11"/>
      <c r="X82" s="65"/>
      <c r="Y82" s="65"/>
      <c r="Z82" s="65"/>
      <c r="AA82" s="65"/>
      <c r="AB82" s="65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65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</row>
    <row r="83" spans="6:128" ht="12.75">
      <c r="F83" s="11"/>
      <c r="G83" s="9">
        <f t="shared" si="54"/>
        <v>80</v>
      </c>
      <c r="H83" s="8">
        <f t="shared" si="50"/>
        <v>156.45720713724165</v>
      </c>
      <c r="I83" s="8">
        <f t="shared" si="52"/>
        <v>33.48346360241507</v>
      </c>
      <c r="J83" s="8">
        <f t="shared" si="51"/>
        <v>5.904038040675634</v>
      </c>
      <c r="K83" s="8">
        <f t="shared" si="53"/>
        <v>162.36124517791728</v>
      </c>
      <c r="L83" s="8">
        <v>121</v>
      </c>
      <c r="M83" s="8"/>
      <c r="N83" s="8"/>
      <c r="O83" s="8"/>
      <c r="P83" s="64"/>
      <c r="Q83" s="11"/>
      <c r="R83" s="65"/>
      <c r="S83" s="65"/>
      <c r="T83" s="11"/>
      <c r="U83" s="65"/>
      <c r="V83" s="65"/>
      <c r="W83" s="11"/>
      <c r="X83" s="65"/>
      <c r="Y83" s="65"/>
      <c r="Z83" s="65"/>
      <c r="AA83" s="65"/>
      <c r="AB83" s="65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65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</row>
    <row r="84" spans="6:128" ht="12.75">
      <c r="F84" s="11"/>
      <c r="G84" s="9">
        <f t="shared" si="54"/>
        <v>81</v>
      </c>
      <c r="H84" s="8">
        <f t="shared" si="50"/>
        <v>156.43621490429064</v>
      </c>
      <c r="I84" s="8">
        <f t="shared" si="52"/>
        <v>33.581403580234685</v>
      </c>
      <c r="J84" s="8">
        <f t="shared" si="51"/>
        <v>5.318771811367851</v>
      </c>
      <c r="K84" s="8">
        <f t="shared" si="53"/>
        <v>161.75498671565848</v>
      </c>
      <c r="L84" s="8">
        <v>122</v>
      </c>
      <c r="M84" s="8"/>
      <c r="N84" s="8"/>
      <c r="O84" s="8"/>
      <c r="P84" s="64"/>
      <c r="Q84" s="11"/>
      <c r="R84" s="65"/>
      <c r="S84" s="65"/>
      <c r="T84" s="11"/>
      <c r="U84" s="65"/>
      <c r="V84" s="65"/>
      <c r="W84" s="11"/>
      <c r="X84" s="65"/>
      <c r="Y84" s="65"/>
      <c r="Z84" s="65"/>
      <c r="AA84" s="65"/>
      <c r="AB84" s="65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65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</row>
    <row r="85" spans="6:128" ht="12.75">
      <c r="F85" s="11"/>
      <c r="G85" s="9">
        <f t="shared" si="54"/>
        <v>82</v>
      </c>
      <c r="H85" s="8">
        <f t="shared" si="50"/>
        <v>156.417360736421</v>
      </c>
      <c r="I85" s="8">
        <f t="shared" si="52"/>
        <v>33.66911433721339</v>
      </c>
      <c r="J85" s="8">
        <f t="shared" si="51"/>
        <v>4.731885432642233</v>
      </c>
      <c r="K85" s="8">
        <f t="shared" si="53"/>
        <v>161.14924616906322</v>
      </c>
      <c r="L85" s="8">
        <v>123</v>
      </c>
      <c r="M85" s="8"/>
      <c r="N85" s="8"/>
      <c r="O85" s="8"/>
      <c r="P85" s="64"/>
      <c r="Q85" s="11"/>
      <c r="R85" s="65"/>
      <c r="S85" s="65"/>
      <c r="T85" s="11"/>
      <c r="U85" s="65"/>
      <c r="V85" s="65"/>
      <c r="W85" s="11"/>
      <c r="X85" s="65"/>
      <c r="Y85" s="65"/>
      <c r="Z85" s="65"/>
      <c r="AA85" s="65"/>
      <c r="AB85" s="65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65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</row>
    <row r="86" spans="6:128" ht="12.75">
      <c r="F86" s="11"/>
      <c r="G86" s="9">
        <f t="shared" si="54"/>
        <v>83</v>
      </c>
      <c r="H86" s="8">
        <f t="shared" si="50"/>
        <v>156.40066838160402</v>
      </c>
      <c r="I86" s="8">
        <f t="shared" si="52"/>
        <v>33.74656915580495</v>
      </c>
      <c r="J86" s="8">
        <f t="shared" si="51"/>
        <v>4.143557675775015</v>
      </c>
      <c r="K86" s="8">
        <f t="shared" si="53"/>
        <v>160.54422605737903</v>
      </c>
      <c r="L86" s="8">
        <v>124</v>
      </c>
      <c r="M86" s="8"/>
      <c r="N86" s="8"/>
      <c r="O86" s="8"/>
      <c r="P86" s="64"/>
      <c r="Q86" s="11"/>
      <c r="R86" s="65"/>
      <c r="S86" s="65"/>
      <c r="T86" s="11"/>
      <c r="U86" s="65"/>
      <c r="V86" s="65"/>
      <c r="W86" s="11"/>
      <c r="X86" s="65"/>
      <c r="Y86" s="65"/>
      <c r="Z86" s="65"/>
      <c r="AA86" s="65"/>
      <c r="AB86" s="65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65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</row>
    <row r="87" spans="6:128" ht="12.75">
      <c r="F87" s="11"/>
      <c r="G87" s="9">
        <f t="shared" si="54"/>
        <v>84</v>
      </c>
      <c r="H87" s="8">
        <f t="shared" si="50"/>
        <v>156.3861588721197</v>
      </c>
      <c r="I87" s="8">
        <f t="shared" si="52"/>
        <v>33.81374444252129</v>
      </c>
      <c r="J87" s="8">
        <f t="shared" si="51"/>
        <v>3.5539677511002177</v>
      </c>
      <c r="K87" s="8">
        <f t="shared" si="53"/>
        <v>159.94012662321992</v>
      </c>
      <c r="L87" s="8">
        <v>125</v>
      </c>
      <c r="M87" s="8"/>
      <c r="N87" s="8"/>
      <c r="O87" s="8"/>
      <c r="P87" s="64"/>
      <c r="Q87" s="11"/>
      <c r="R87" s="65"/>
      <c r="S87" s="65"/>
      <c r="T87" s="11"/>
      <c r="U87" s="65"/>
      <c r="V87" s="65"/>
      <c r="W87" s="11"/>
      <c r="X87" s="65"/>
      <c r="Y87" s="65"/>
      <c r="Z87" s="65"/>
      <c r="AA87" s="65"/>
      <c r="AB87" s="65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65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</row>
    <row r="88" spans="6:128" ht="12.75">
      <c r="F88" s="11"/>
      <c r="G88" s="9">
        <f t="shared" si="54"/>
        <v>85</v>
      </c>
      <c r="H88" s="8">
        <f t="shared" si="50"/>
        <v>156.37385049540393</v>
      </c>
      <c r="I88" s="8">
        <f t="shared" si="52"/>
        <v>33.87061973511935</v>
      </c>
      <c r="J88" s="8">
        <f t="shared" si="51"/>
        <v>2.9632952534203767</v>
      </c>
      <c r="K88" s="8">
        <f t="shared" si="53"/>
        <v>159.3371457488243</v>
      </c>
      <c r="L88" s="8">
        <v>126</v>
      </c>
      <c r="M88" s="8"/>
      <c r="N88" s="8"/>
      <c r="O88" s="8"/>
      <c r="P88" s="64"/>
      <c r="Q88" s="11"/>
      <c r="R88" s="65"/>
      <c r="S88" s="65"/>
      <c r="T88" s="11"/>
      <c r="U88" s="65"/>
      <c r="V88" s="65"/>
      <c r="W88" s="11"/>
      <c r="X88" s="65"/>
      <c r="Y88" s="65"/>
      <c r="Z88" s="65"/>
      <c r="AA88" s="65"/>
      <c r="AB88" s="65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65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</row>
    <row r="89" spans="6:128" ht="12.75">
      <c r="F89" s="11"/>
      <c r="G89" s="9">
        <f t="shared" si="54"/>
        <v>86</v>
      </c>
      <c r="H89" s="8">
        <f t="shared" si="50"/>
        <v>156.36375876867174</v>
      </c>
      <c r="I89" s="8">
        <f t="shared" si="52"/>
        <v>33.917177708834025</v>
      </c>
      <c r="J89" s="8">
        <f t="shared" si="51"/>
        <v>2.3717201073002654</v>
      </c>
      <c r="K89" s="8">
        <f t="shared" si="53"/>
        <v>158.735478875972</v>
      </c>
      <c r="L89" s="8">
        <v>127</v>
      </c>
      <c r="M89" s="8"/>
      <c r="N89" s="8"/>
      <c r="O89" s="8"/>
      <c r="P89" s="64"/>
      <c r="Q89" s="11"/>
      <c r="R89" s="65"/>
      <c r="S89" s="65"/>
      <c r="T89" s="11"/>
      <c r="U89" s="65"/>
      <c r="V89" s="65"/>
      <c r="W89" s="11"/>
      <c r="X89" s="65"/>
      <c r="Y89" s="65"/>
      <c r="Z89" s="65"/>
      <c r="AA89" s="65"/>
      <c r="AB89" s="65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65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</row>
    <row r="90" spans="6:128" ht="12.75">
      <c r="F90" s="11"/>
      <c r="G90" s="9">
        <f t="shared" si="54"/>
        <v>87</v>
      </c>
      <c r="H90" s="8">
        <f t="shared" si="50"/>
        <v>156.35589641736297</v>
      </c>
      <c r="I90" s="8">
        <f t="shared" si="52"/>
        <v>33.95340418165551</v>
      </c>
      <c r="J90" s="8">
        <f t="shared" si="51"/>
        <v>1.7794225122600948</v>
      </c>
      <c r="K90" s="8">
        <f t="shared" si="53"/>
        <v>158.13531892962305</v>
      </c>
      <c r="L90" s="8">
        <v>128</v>
      </c>
      <c r="M90" s="8"/>
      <c r="N90" s="8"/>
      <c r="O90" s="8"/>
      <c r="P90" s="64"/>
      <c r="Q90" s="11"/>
      <c r="R90" s="65"/>
      <c r="S90" s="65"/>
      <c r="T90" s="11"/>
      <c r="U90" s="65"/>
      <c r="V90" s="65"/>
      <c r="W90" s="11"/>
      <c r="X90" s="65"/>
      <c r="Y90" s="65"/>
      <c r="Z90" s="65"/>
      <c r="AA90" s="65"/>
      <c r="AB90" s="65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65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</row>
    <row r="91" spans="6:128" ht="12.75">
      <c r="F91" s="11"/>
      <c r="G91" s="9">
        <f t="shared" si="54"/>
        <v>88</v>
      </c>
      <c r="H91" s="8">
        <f t="shared" si="50"/>
        <v>156.35027335745153</v>
      </c>
      <c r="I91" s="8">
        <f t="shared" si="52"/>
        <v>33.97928811864926</v>
      </c>
      <c r="J91" s="8">
        <f t="shared" si="51"/>
        <v>1.1865828878850366</v>
      </c>
      <c r="K91" s="8">
        <f t="shared" si="53"/>
        <v>157.53685624533657</v>
      </c>
      <c r="L91" s="8">
        <v>129</v>
      </c>
      <c r="M91" s="8"/>
      <c r="N91" s="8"/>
      <c r="O91" s="8"/>
      <c r="P91" s="64"/>
      <c r="Q91" s="11"/>
      <c r="R91" s="65"/>
      <c r="S91" s="65"/>
      <c r="T91" s="11"/>
      <c r="U91" s="65"/>
      <c r="V91" s="65"/>
      <c r="W91" s="11"/>
      <c r="X91" s="65"/>
      <c r="Y91" s="65"/>
      <c r="Z91" s="65"/>
      <c r="AA91" s="65"/>
      <c r="AB91" s="65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65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</row>
    <row r="92" spans="6:128" ht="12.75">
      <c r="F92" s="11"/>
      <c r="G92" s="9">
        <f t="shared" si="54"/>
        <v>89</v>
      </c>
      <c r="H92" s="8">
        <f t="shared" si="50"/>
        <v>156.34689668165134</v>
      </c>
      <c r="I92" s="8">
        <f t="shared" si="52"/>
        <v>33.9948216353173</v>
      </c>
      <c r="J92" s="8">
        <f t="shared" si="51"/>
        <v>0.5933818188676347</v>
      </c>
      <c r="K92" s="8">
        <f t="shared" si="53"/>
        <v>156.94027850051899</v>
      </c>
      <c r="L92" s="8">
        <v>130</v>
      </c>
      <c r="M92" s="8"/>
      <c r="N92" s="8"/>
      <c r="O92" s="8"/>
      <c r="P92" s="64"/>
      <c r="Q92" s="11"/>
      <c r="R92" s="65"/>
      <c r="S92" s="65"/>
      <c r="T92" s="11"/>
      <c r="U92" s="65"/>
      <c r="V92" s="65"/>
      <c r="W92" s="11"/>
      <c r="X92" s="65"/>
      <c r="Y92" s="65"/>
      <c r="Z92" s="65"/>
      <c r="AA92" s="65"/>
      <c r="AB92" s="65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65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</row>
    <row r="93" spans="6:128" ht="12.75">
      <c r="F93" s="11"/>
      <c r="G93" s="9">
        <f t="shared" si="54"/>
        <v>90</v>
      </c>
      <c r="H93" s="8">
        <f t="shared" si="50"/>
        <v>156.3457706495446</v>
      </c>
      <c r="I93" s="8">
        <f t="shared" si="52"/>
        <v>34</v>
      </c>
      <c r="J93" s="8">
        <f t="shared" si="51"/>
        <v>2.082752373344654E-15</v>
      </c>
      <c r="K93" s="8">
        <f t="shared" si="53"/>
        <v>156.3457706495446</v>
      </c>
      <c r="L93" s="8">
        <v>129</v>
      </c>
      <c r="M93" s="8"/>
      <c r="N93" s="8"/>
      <c r="O93" s="8"/>
      <c r="P93" s="64"/>
      <c r="Q93" s="11"/>
      <c r="R93" s="65"/>
      <c r="S93" s="65"/>
      <c r="T93" s="11"/>
      <c r="U93" s="65"/>
      <c r="V93" s="65"/>
      <c r="W93" s="11"/>
      <c r="X93" s="65"/>
      <c r="Y93" s="65"/>
      <c r="Z93" s="65"/>
      <c r="AA93" s="65"/>
      <c r="AB93" s="65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65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</row>
    <row r="94" spans="6:128" ht="12.75">
      <c r="F94" s="11"/>
      <c r="G94" s="9">
        <f t="shared" si="54"/>
        <v>91</v>
      </c>
      <c r="H94" s="8">
        <f t="shared" si="50"/>
        <v>156.34689668165134</v>
      </c>
      <c r="I94" s="8">
        <f t="shared" si="52"/>
        <v>33.9948216353173</v>
      </c>
      <c r="J94" s="8">
        <f t="shared" si="51"/>
        <v>-0.5933818188676382</v>
      </c>
      <c r="K94" s="8">
        <f t="shared" si="53"/>
        <v>155.7535148627837</v>
      </c>
      <c r="L94" s="8">
        <v>128</v>
      </c>
      <c r="M94" s="8"/>
      <c r="N94" s="8"/>
      <c r="O94" s="8"/>
      <c r="P94" s="64"/>
      <c r="Q94" s="11"/>
      <c r="R94" s="65"/>
      <c r="S94" s="65"/>
      <c r="T94" s="11"/>
      <c r="U94" s="65"/>
      <c r="V94" s="65"/>
      <c r="W94" s="11"/>
      <c r="X94" s="65"/>
      <c r="Y94" s="65"/>
      <c r="Z94" s="65"/>
      <c r="AA94" s="65"/>
      <c r="AB94" s="65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65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</row>
    <row r="95" spans="6:128" ht="12.75">
      <c r="F95" s="11"/>
      <c r="G95" s="9">
        <f t="shared" si="54"/>
        <v>92</v>
      </c>
      <c r="H95" s="8">
        <f t="shared" si="50"/>
        <v>156.35027335745153</v>
      </c>
      <c r="I95" s="8">
        <f t="shared" si="52"/>
        <v>33.97928811864926</v>
      </c>
      <c r="J95" s="8">
        <f t="shared" si="51"/>
        <v>-1.1865828878850249</v>
      </c>
      <c r="K95" s="8">
        <f t="shared" si="53"/>
        <v>155.1636904695665</v>
      </c>
      <c r="L95" s="8">
        <v>127</v>
      </c>
      <c r="M95" s="8"/>
      <c r="N95" s="8"/>
      <c r="O95" s="8"/>
      <c r="P95" s="64"/>
      <c r="Q95" s="11"/>
      <c r="R95" s="65"/>
      <c r="S95" s="65"/>
      <c r="T95" s="11"/>
      <c r="U95" s="65"/>
      <c r="V95" s="65"/>
      <c r="W95" s="11"/>
      <c r="X95" s="65"/>
      <c r="Y95" s="65"/>
      <c r="Z95" s="65"/>
      <c r="AA95" s="65"/>
      <c r="AB95" s="65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65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</row>
    <row r="96" spans="6:128" ht="12.75">
      <c r="F96" s="11"/>
      <c r="G96" s="9">
        <f t="shared" si="54"/>
        <v>93</v>
      </c>
      <c r="H96" s="8">
        <f t="shared" si="50"/>
        <v>156.35589641736297</v>
      </c>
      <c r="I96" s="8">
        <f t="shared" si="52"/>
        <v>33.95340418165551</v>
      </c>
      <c r="J96" s="8">
        <f t="shared" si="51"/>
        <v>-1.779422512260083</v>
      </c>
      <c r="K96" s="8">
        <f t="shared" si="53"/>
        <v>154.5764739051029</v>
      </c>
      <c r="L96" s="8">
        <v>126</v>
      </c>
      <c r="M96" s="8"/>
      <c r="N96" s="8"/>
      <c r="O96" s="8"/>
      <c r="P96" s="64"/>
      <c r="Q96" s="11"/>
      <c r="R96" s="65"/>
      <c r="S96" s="65"/>
      <c r="T96" s="11"/>
      <c r="U96" s="65"/>
      <c r="V96" s="65"/>
      <c r="W96" s="11"/>
      <c r="X96" s="65"/>
      <c r="Y96" s="65"/>
      <c r="Z96" s="65"/>
      <c r="AA96" s="65"/>
      <c r="AB96" s="65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65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</row>
    <row r="97" spans="6:128" ht="12.75">
      <c r="F97" s="11"/>
      <c r="G97" s="9">
        <f t="shared" si="54"/>
        <v>94</v>
      </c>
      <c r="H97" s="8">
        <f t="shared" si="50"/>
        <v>156.36375876867174</v>
      </c>
      <c r="I97" s="8">
        <f t="shared" si="52"/>
        <v>33.917177708834025</v>
      </c>
      <c r="J97" s="8">
        <f t="shared" si="51"/>
        <v>-2.3717201073002614</v>
      </c>
      <c r="K97" s="8">
        <f t="shared" si="53"/>
        <v>153.99203866137148</v>
      </c>
      <c r="L97" s="8">
        <v>125</v>
      </c>
      <c r="M97" s="8"/>
      <c r="N97" s="8"/>
      <c r="O97" s="8"/>
      <c r="P97" s="64"/>
      <c r="Q97" s="11"/>
      <c r="R97" s="65"/>
      <c r="S97" s="65"/>
      <c r="T97" s="11"/>
      <c r="U97" s="65"/>
      <c r="V97" s="65"/>
      <c r="W97" s="11"/>
      <c r="X97" s="65"/>
      <c r="Y97" s="65"/>
      <c r="Z97" s="65"/>
      <c r="AA97" s="65"/>
      <c r="AB97" s="65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65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</row>
    <row r="98" spans="6:128" ht="12.75">
      <c r="F98" s="11"/>
      <c r="G98" s="9">
        <f t="shared" si="54"/>
        <v>95</v>
      </c>
      <c r="H98" s="8">
        <f t="shared" si="50"/>
        <v>156.37385049540393</v>
      </c>
      <c r="I98" s="8">
        <f t="shared" si="52"/>
        <v>33.87061973511935</v>
      </c>
      <c r="J98" s="8">
        <f t="shared" si="51"/>
        <v>-2.96329525342038</v>
      </c>
      <c r="K98" s="8">
        <f t="shared" si="53"/>
        <v>153.41055524198356</v>
      </c>
      <c r="L98" s="8">
        <v>124</v>
      </c>
      <c r="M98" s="8"/>
      <c r="N98" s="8"/>
      <c r="O98" s="8"/>
      <c r="P98" s="64"/>
      <c r="Q98" s="11"/>
      <c r="R98" s="65"/>
      <c r="S98" s="65"/>
      <c r="T98" s="11"/>
      <c r="U98" s="65"/>
      <c r="V98" s="65"/>
      <c r="W98" s="11"/>
      <c r="X98" s="65"/>
      <c r="Y98" s="65"/>
      <c r="Z98" s="65"/>
      <c r="AA98" s="65"/>
      <c r="AB98" s="65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65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</row>
    <row r="99" spans="6:128" ht="12.75">
      <c r="F99" s="11"/>
      <c r="G99" s="9">
        <f t="shared" si="54"/>
        <v>96</v>
      </c>
      <c r="H99" s="8">
        <f t="shared" si="50"/>
        <v>156.3861588721197</v>
      </c>
      <c r="I99" s="8">
        <f t="shared" si="52"/>
        <v>33.8137444425213</v>
      </c>
      <c r="J99" s="8">
        <f t="shared" si="51"/>
        <v>-3.5539677511002132</v>
      </c>
      <c r="K99" s="8">
        <f t="shared" si="53"/>
        <v>152.8321911210195</v>
      </c>
      <c r="L99" s="8">
        <v>123</v>
      </c>
      <c r="M99" s="8"/>
      <c r="N99" s="8"/>
      <c r="O99" s="8"/>
      <c r="P99" s="64"/>
      <c r="Q99" s="11"/>
      <c r="R99" s="65"/>
      <c r="S99" s="65"/>
      <c r="T99" s="11"/>
      <c r="U99" s="65"/>
      <c r="V99" s="65"/>
      <c r="W99" s="11"/>
      <c r="X99" s="65"/>
      <c r="Y99" s="65"/>
      <c r="Z99" s="65"/>
      <c r="AA99" s="65"/>
      <c r="AB99" s="65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65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</row>
    <row r="100" spans="6:128" ht="12.75">
      <c r="F100" s="11"/>
      <c r="G100" s="9">
        <f t="shared" si="54"/>
        <v>97</v>
      </c>
      <c r="H100" s="8">
        <f t="shared" si="50"/>
        <v>156.40066838160402</v>
      </c>
      <c r="I100" s="8">
        <f t="shared" si="52"/>
        <v>33.74656915580495</v>
      </c>
      <c r="J100" s="8">
        <f t="shared" si="51"/>
        <v>-4.1435576757750106</v>
      </c>
      <c r="K100" s="8">
        <f t="shared" si="53"/>
        <v>152.257110705829</v>
      </c>
      <c r="L100" s="8">
        <v>122</v>
      </c>
      <c r="M100" s="8"/>
      <c r="N100" s="8"/>
      <c r="O100" s="8"/>
      <c r="P100" s="64"/>
      <c r="Q100" s="11"/>
      <c r="R100" s="65"/>
      <c r="S100" s="65"/>
      <c r="T100" s="11"/>
      <c r="U100" s="65"/>
      <c r="V100" s="65"/>
      <c r="W100" s="11"/>
      <c r="X100" s="65"/>
      <c r="Y100" s="65"/>
      <c r="Z100" s="65"/>
      <c r="AA100" s="65"/>
      <c r="AB100" s="65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65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</row>
    <row r="101" spans="6:128" ht="12.75">
      <c r="F101" s="11"/>
      <c r="G101" s="9">
        <f t="shared" si="54"/>
        <v>98</v>
      </c>
      <c r="H101" s="8">
        <f t="shared" si="50"/>
        <v>156.417360736421</v>
      </c>
      <c r="I101" s="8">
        <f t="shared" si="52"/>
        <v>33.669114337213394</v>
      </c>
      <c r="J101" s="8">
        <f t="shared" si="51"/>
        <v>-4.731885432642222</v>
      </c>
      <c r="K101" s="8">
        <f t="shared" si="53"/>
        <v>151.68547530377876</v>
      </c>
      <c r="L101" s="8">
        <v>121</v>
      </c>
      <c r="M101" s="8"/>
      <c r="N101" s="8"/>
      <c r="O101" s="8"/>
      <c r="P101" s="64"/>
      <c r="Q101" s="11"/>
      <c r="R101" s="65"/>
      <c r="S101" s="65"/>
      <c r="T101" s="11"/>
      <c r="U101" s="65"/>
      <c r="V101" s="65"/>
      <c r="W101" s="11"/>
      <c r="X101" s="65"/>
      <c r="Y101" s="65"/>
      <c r="Z101" s="65"/>
      <c r="AA101" s="65"/>
      <c r="AB101" s="65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65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</row>
    <row r="102" spans="6:128" ht="12.75">
      <c r="F102" s="11"/>
      <c r="G102" s="9">
        <f t="shared" si="54"/>
        <v>99</v>
      </c>
      <c r="H102" s="8">
        <f t="shared" si="50"/>
        <v>156.43621490429064</v>
      </c>
      <c r="I102" s="8">
        <f t="shared" si="52"/>
        <v>33.58140358023468</v>
      </c>
      <c r="J102" s="8">
        <f t="shared" si="51"/>
        <v>-5.3187718113678555</v>
      </c>
      <c r="K102" s="8">
        <f t="shared" si="53"/>
        <v>151.11744309292277</v>
      </c>
      <c r="L102" s="8">
        <v>120</v>
      </c>
      <c r="M102" s="8"/>
      <c r="N102" s="8"/>
      <c r="O102" s="8"/>
      <c r="P102" s="64"/>
      <c r="Q102" s="11"/>
      <c r="R102" s="65"/>
      <c r="S102" s="65"/>
      <c r="T102" s="11"/>
      <c r="U102" s="65"/>
      <c r="V102" s="65"/>
      <c r="W102" s="11"/>
      <c r="X102" s="65"/>
      <c r="Y102" s="65"/>
      <c r="Z102" s="65"/>
      <c r="AA102" s="65"/>
      <c r="AB102" s="65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65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</row>
    <row r="103" spans="6:128" ht="12.75">
      <c r="F103" s="11"/>
      <c r="G103" s="9">
        <f t="shared" si="54"/>
        <v>100</v>
      </c>
      <c r="H103" s="8">
        <f t="shared" si="50"/>
        <v>156.45720713724165</v>
      </c>
      <c r="I103" s="8">
        <f t="shared" si="52"/>
        <v>33.48346360241507</v>
      </c>
      <c r="J103" s="8">
        <f t="shared" si="51"/>
        <v>-5.90403804067563</v>
      </c>
      <c r="K103" s="8">
        <f t="shared" si="53"/>
        <v>150.55316909656602</v>
      </c>
      <c r="L103" s="8">
        <v>119</v>
      </c>
      <c r="M103" s="8"/>
      <c r="N103" s="8"/>
      <c r="O103" s="8"/>
      <c r="P103" s="64"/>
      <c r="Q103" s="11"/>
      <c r="R103" s="65"/>
      <c r="S103" s="65"/>
      <c r="T103" s="11"/>
      <c r="U103" s="65"/>
      <c r="V103" s="65"/>
      <c r="W103" s="11"/>
      <c r="X103" s="65"/>
      <c r="Y103" s="65"/>
      <c r="Z103" s="65"/>
      <c r="AA103" s="65"/>
      <c r="AB103" s="65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65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</row>
    <row r="104" spans="6:128" ht="12.75">
      <c r="F104" s="11"/>
      <c r="G104" s="9">
        <f t="shared" si="54"/>
        <v>101</v>
      </c>
      <c r="H104" s="8">
        <f t="shared" si="50"/>
        <v>156.48031100448515</v>
      </c>
      <c r="I104" s="8">
        <f t="shared" si="52"/>
        <v>33.375324237220575</v>
      </c>
      <c r="J104" s="8">
        <f t="shared" si="51"/>
        <v>-6.487505842802523</v>
      </c>
      <c r="K104" s="8">
        <f t="shared" si="53"/>
        <v>149.9928051616826</v>
      </c>
      <c r="L104" s="8">
        <v>118</v>
      </c>
      <c r="M104" s="8"/>
      <c r="N104" s="8"/>
      <c r="O104" s="8"/>
      <c r="P104" s="64"/>
      <c r="Q104" s="11"/>
      <c r="R104" s="65"/>
      <c r="S104" s="65"/>
      <c r="T104" s="11"/>
      <c r="U104" s="65"/>
      <c r="V104" s="65"/>
      <c r="W104" s="11"/>
      <c r="X104" s="65"/>
      <c r="Y104" s="65"/>
      <c r="Z104" s="65"/>
      <c r="AA104" s="65"/>
      <c r="AB104" s="65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65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</row>
    <row r="105" spans="6:128" ht="12.75">
      <c r="F105" s="11"/>
      <c r="G105" s="9">
        <f t="shared" si="54"/>
        <v>102</v>
      </c>
      <c r="H105" s="8">
        <f t="shared" si="50"/>
        <v>156.50549742894842</v>
      </c>
      <c r="I105" s="8">
        <f t="shared" si="52"/>
        <v>33.25701842494939</v>
      </c>
      <c r="J105" s="8">
        <f t="shared" si="51"/>
        <v>-7.06899748780381</v>
      </c>
      <c r="K105" s="8">
        <f t="shared" si="53"/>
        <v>149.4364999411446</v>
      </c>
      <c r="L105" s="8">
        <v>117</v>
      </c>
      <c r="M105" s="8"/>
      <c r="N105" s="8"/>
      <c r="O105" s="8"/>
      <c r="P105" s="64"/>
      <c r="Q105" s="11"/>
      <c r="R105" s="65"/>
      <c r="S105" s="65"/>
      <c r="T105" s="11"/>
      <c r="U105" s="65"/>
      <c r="V105" s="65"/>
      <c r="W105" s="11"/>
      <c r="X105" s="65"/>
      <c r="Y105" s="65"/>
      <c r="Z105" s="65"/>
      <c r="AA105" s="65"/>
      <c r="AB105" s="65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65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</row>
    <row r="106" spans="6:128" ht="12.75">
      <c r="F106" s="11"/>
      <c r="G106" s="9">
        <f t="shared" si="54"/>
        <v>103</v>
      </c>
      <c r="H106" s="8">
        <f t="shared" si="50"/>
        <v>156.53273472740162</v>
      </c>
      <c r="I106" s="8">
        <f t="shared" si="52"/>
        <v>33.128582202698</v>
      </c>
      <c r="J106" s="8">
        <f t="shared" si="51"/>
        <v>-7.648335847691404</v>
      </c>
      <c r="K106" s="8">
        <f t="shared" si="53"/>
        <v>148.8843988797102</v>
      </c>
      <c r="L106" s="8">
        <v>116</v>
      </c>
      <c r="M106" s="8"/>
      <c r="N106" s="8"/>
      <c r="O106" s="8"/>
      <c r="P106" s="64"/>
      <c r="Q106" s="11"/>
      <c r="R106" s="65"/>
      <c r="S106" s="65"/>
      <c r="T106" s="11"/>
      <c r="U106" s="65"/>
      <c r="V106" s="65"/>
      <c r="W106" s="11"/>
      <c r="X106" s="65"/>
      <c r="Y106" s="65"/>
      <c r="Z106" s="65"/>
      <c r="AA106" s="65"/>
      <c r="AB106" s="65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65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</row>
    <row r="107" spans="6:128" ht="12.75">
      <c r="F107" s="11"/>
      <c r="G107" s="9">
        <f t="shared" si="54"/>
        <v>104</v>
      </c>
      <c r="H107" s="8">
        <f t="shared" si="50"/>
        <v>156.5619886541032</v>
      </c>
      <c r="I107" s="8">
        <f t="shared" si="52"/>
        <v>32.99005469338388</v>
      </c>
      <c r="J107" s="8">
        <f t="shared" si="51"/>
        <v>-8.225344450388704</v>
      </c>
      <c r="K107" s="8">
        <f t="shared" si="53"/>
        <v>148.3366442037145</v>
      </c>
      <c r="L107" s="8">
        <v>115</v>
      </c>
      <c r="M107" s="8"/>
      <c r="N107" s="8"/>
      <c r="O107" s="8"/>
      <c r="P107" s="64"/>
      <c r="Q107" s="11"/>
      <c r="R107" s="65"/>
      <c r="S107" s="65"/>
      <c r="T107" s="11"/>
      <c r="U107" s="65"/>
      <c r="V107" s="65"/>
      <c r="W107" s="11"/>
      <c r="X107" s="65"/>
      <c r="Y107" s="65"/>
      <c r="Z107" s="65"/>
      <c r="AA107" s="65"/>
      <c r="AB107" s="65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65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</row>
    <row r="108" spans="6:128" ht="12.75">
      <c r="F108" s="11"/>
      <c r="G108" s="9">
        <f t="shared" si="54"/>
        <v>105</v>
      </c>
      <c r="H108" s="8">
        <f t="shared" si="50"/>
        <v>156.59322244788436</v>
      </c>
      <c r="I108" s="8">
        <f t="shared" si="52"/>
        <v>32.84147809382832</v>
      </c>
      <c r="J108" s="8">
        <f t="shared" si="51"/>
        <v>-8.799847533485709</v>
      </c>
      <c r="K108" s="8">
        <f t="shared" si="53"/>
        <v>147.79337491439864</v>
      </c>
      <c r="L108" s="8">
        <v>114</v>
      </c>
      <c r="M108" s="8"/>
      <c r="N108" s="8"/>
      <c r="O108" s="8"/>
      <c r="P108" s="64"/>
      <c r="Q108" s="11"/>
      <c r="R108" s="65"/>
      <c r="S108" s="65"/>
      <c r="T108" s="11"/>
      <c r="U108" s="65"/>
      <c r="V108" s="65"/>
      <c r="W108" s="11"/>
      <c r="X108" s="65"/>
      <c r="Y108" s="65"/>
      <c r="Z108" s="65"/>
      <c r="AA108" s="65"/>
      <c r="AB108" s="65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65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</row>
    <row r="109" spans="6:128" ht="12.75">
      <c r="F109" s="11"/>
      <c r="G109" s="9">
        <f t="shared" si="54"/>
        <v>106</v>
      </c>
      <c r="H109" s="8">
        <f t="shared" si="50"/>
        <v>156.62639688258676</v>
      </c>
      <c r="I109" s="8">
        <f t="shared" si="52"/>
        <v>32.68289766190284</v>
      </c>
      <c r="J109" s="8">
        <f t="shared" si="51"/>
        <v>-9.371670097777967</v>
      </c>
      <c r="K109" s="8">
        <f t="shared" si="53"/>
        <v>147.25472678480878</v>
      </c>
      <c r="L109" s="8">
        <v>113</v>
      </c>
      <c r="M109" s="8"/>
      <c r="N109" s="8"/>
      <c r="O109" s="8"/>
      <c r="P109" s="64"/>
      <c r="Q109" s="11"/>
      <c r="R109" s="65"/>
      <c r="S109" s="65"/>
      <c r="T109" s="11"/>
      <c r="U109" s="65"/>
      <c r="V109" s="65"/>
      <c r="W109" s="11"/>
      <c r="X109" s="65"/>
      <c r="Y109" s="65"/>
      <c r="Z109" s="65"/>
      <c r="AA109" s="65"/>
      <c r="AB109" s="65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65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</row>
    <row r="110" spans="6:128" ht="12.75">
      <c r="F110" s="11"/>
      <c r="G110" s="9">
        <f t="shared" si="54"/>
        <v>107</v>
      </c>
      <c r="H110" s="8">
        <f t="shared" si="50"/>
        <v>156.66147032076262</v>
      </c>
      <c r="I110" s="8">
        <f t="shared" si="52"/>
        <v>32.51436170274321</v>
      </c>
      <c r="J110" s="8">
        <f t="shared" si="51"/>
        <v>-9.940637960573046</v>
      </c>
      <c r="K110" s="8">
        <f t="shared" si="53"/>
        <v>146.72083236018958</v>
      </c>
      <c r="L110" s="8">
        <v>112</v>
      </c>
      <c r="M110" s="8"/>
      <c r="N110" s="8"/>
      <c r="O110" s="8"/>
      <c r="P110" s="64"/>
      <c r="Q110" s="11"/>
      <c r="R110" s="65"/>
      <c r="S110" s="65"/>
      <c r="T110" s="11"/>
      <c r="U110" s="65"/>
      <c r="V110" s="65"/>
      <c r="W110" s="11"/>
      <c r="X110" s="65"/>
      <c r="Y110" s="65"/>
      <c r="Z110" s="65"/>
      <c r="AA110" s="65"/>
      <c r="AB110" s="65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65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</row>
    <row r="111" spans="6:128" ht="12.75">
      <c r="F111" s="11"/>
      <c r="G111" s="9">
        <f t="shared" si="54"/>
        <v>108</v>
      </c>
      <c r="H111" s="8">
        <f t="shared" si="50"/>
        <v>156.69839877054034</v>
      </c>
      <c r="I111" s="8">
        <f t="shared" si="52"/>
        <v>32.335921554035224</v>
      </c>
      <c r="J111" s="8">
        <f t="shared" si="51"/>
        <v>-10.50657780874821</v>
      </c>
      <c r="K111" s="8">
        <f t="shared" si="53"/>
        <v>146.19182096179213</v>
      </c>
      <c r="L111" s="8">
        <v>111</v>
      </c>
      <c r="M111" s="8"/>
      <c r="N111" s="8"/>
      <c r="O111" s="8"/>
      <c r="P111" s="64"/>
      <c r="Q111" s="11"/>
      <c r="R111" s="65"/>
      <c r="S111" s="65"/>
      <c r="T111" s="11"/>
      <c r="U111" s="65"/>
      <c r="V111" s="65"/>
      <c r="W111" s="11"/>
      <c r="X111" s="65"/>
      <c r="Y111" s="65"/>
      <c r="Z111" s="65"/>
      <c r="AA111" s="65"/>
      <c r="AB111" s="65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65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</row>
    <row r="112" spans="6:128" ht="12.75">
      <c r="F112" s="11"/>
      <c r="G112" s="9">
        <f t="shared" si="54"/>
        <v>109</v>
      </c>
      <c r="H112" s="8">
        <f t="shared" si="50"/>
        <v>156.73713594555477</v>
      </c>
      <c r="I112" s="8">
        <f t="shared" si="52"/>
        <v>32.147631570376774</v>
      </c>
      <c r="J112" s="8">
        <f t="shared" si="51"/>
        <v>-11.069317251543318</v>
      </c>
      <c r="K112" s="8">
        <f t="shared" si="53"/>
        <v>145.66781869401146</v>
      </c>
      <c r="L112" s="8">
        <v>110</v>
      </c>
      <c r="M112" s="8"/>
      <c r="N112" s="8"/>
      <c r="O112" s="8"/>
      <c r="P112" s="64"/>
      <c r="Q112" s="11"/>
      <c r="R112" s="65"/>
      <c r="S112" s="65"/>
      <c r="T112" s="11"/>
      <c r="U112" s="65"/>
      <c r="V112" s="65"/>
      <c r="W112" s="11"/>
      <c r="X112" s="65"/>
      <c r="Y112" s="65"/>
      <c r="Z112" s="65"/>
      <c r="AA112" s="65"/>
      <c r="AB112" s="65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65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</row>
    <row r="113" spans="6:128" ht="12.75">
      <c r="F113" s="11"/>
      <c r="G113" s="9">
        <f t="shared" si="54"/>
        <v>110</v>
      </c>
      <c r="H113" s="8">
        <f t="shared" si="50"/>
        <v>156.77763332783547</v>
      </c>
      <c r="I113" s="8">
        <f t="shared" si="52"/>
        <v>31.949549106720887</v>
      </c>
      <c r="J113" s="8">
        <f t="shared" si="51"/>
        <v>-11.628684873072736</v>
      </c>
      <c r="K113" s="8">
        <f t="shared" si="53"/>
        <v>145.14894845476275</v>
      </c>
      <c r="L113" s="8">
        <v>109</v>
      </c>
      <c r="M113" s="8"/>
      <c r="N113" s="8"/>
      <c r="O113" s="8"/>
      <c r="P113" s="64"/>
      <c r="Q113" s="11"/>
      <c r="R113" s="65"/>
      <c r="S113" s="65"/>
      <c r="T113" s="11"/>
      <c r="U113" s="65"/>
      <c r="V113" s="65"/>
      <c r="W113" s="11"/>
      <c r="X113" s="65"/>
      <c r="Y113" s="65"/>
      <c r="Z113" s="65"/>
      <c r="AA113" s="65"/>
      <c r="AB113" s="65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65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</row>
    <row r="114" spans="6:128" ht="12.75">
      <c r="F114" s="11"/>
      <c r="G114" s="9">
        <f t="shared" si="54"/>
        <v>111</v>
      </c>
      <c r="H114" s="8">
        <f t="shared" si="50"/>
        <v>156.81984023354337</v>
      </c>
      <c r="I114" s="8">
        <f t="shared" si="52"/>
        <v>31.741734500904858</v>
      </c>
      <c r="J114" s="8">
        <f t="shared" si="51"/>
        <v>-12.18451028454021</v>
      </c>
      <c r="K114" s="8">
        <f t="shared" si="53"/>
        <v>144.63532994900316</v>
      </c>
      <c r="L114" s="8">
        <v>108</v>
      </c>
      <c r="M114" s="8"/>
      <c r="N114" s="8"/>
      <c r="O114" s="8"/>
      <c r="P114" s="64"/>
      <c r="Q114" s="11"/>
      <c r="R114" s="65"/>
      <c r="S114" s="65"/>
      <c r="T114" s="11"/>
      <c r="U114" s="65"/>
      <c r="V114" s="65"/>
      <c r="W114" s="11"/>
      <c r="X114" s="65"/>
      <c r="Y114" s="65"/>
      <c r="Z114" s="65"/>
      <c r="AA114" s="65"/>
      <c r="AB114" s="65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65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  <c r="DV114" s="11"/>
      <c r="DW114" s="11"/>
      <c r="DX114" s="11"/>
    </row>
    <row r="115" spans="6:128" ht="12.75">
      <c r="F115" s="11"/>
      <c r="G115" s="9">
        <f t="shared" si="54"/>
        <v>112</v>
      </c>
      <c r="H115" s="8">
        <f t="shared" si="50"/>
        <v>156.86370388144053</v>
      </c>
      <c r="I115" s="8">
        <f t="shared" si="52"/>
        <v>31.524251055270774</v>
      </c>
      <c r="J115" s="8">
        <f t="shared" si="51"/>
        <v>-12.73662417614101</v>
      </c>
      <c r="K115" s="8">
        <f t="shared" si="53"/>
        <v>144.1270797052995</v>
      </c>
      <c r="L115" s="8">
        <v>107</v>
      </c>
      <c r="M115" s="8"/>
      <c r="N115" s="8"/>
      <c r="O115" s="8"/>
      <c r="P115" s="64"/>
      <c r="Q115" s="11"/>
      <c r="R115" s="65"/>
      <c r="S115" s="65"/>
      <c r="T115" s="11"/>
      <c r="U115" s="65"/>
      <c r="V115" s="65"/>
      <c r="W115" s="11"/>
      <c r="X115" s="65"/>
      <c r="Y115" s="65"/>
      <c r="Z115" s="65"/>
      <c r="AA115" s="65"/>
      <c r="AB115" s="65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65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</row>
    <row r="116" spans="6:128" ht="12.75">
      <c r="F116" s="11"/>
      <c r="G116" s="9">
        <f t="shared" si="54"/>
        <v>113</v>
      </c>
      <c r="H116" s="8">
        <f t="shared" si="50"/>
        <v>156.90916946397587</v>
      </c>
      <c r="I116" s="8">
        <f t="shared" si="52"/>
        <v>31.297165017382973</v>
      </c>
      <c r="J116" s="8">
        <f t="shared" si="51"/>
        <v>-13.284858368635302</v>
      </c>
      <c r="K116" s="8">
        <f t="shared" si="53"/>
        <v>143.62431109534057</v>
      </c>
      <c r="L116" s="8">
        <v>106</v>
      </c>
      <c r="M116" s="8"/>
      <c r="N116" s="8"/>
      <c r="O116" s="8"/>
      <c r="P116" s="64"/>
      <c r="Q116" s="11"/>
      <c r="R116" s="65"/>
      <c r="S116" s="65"/>
      <c r="T116" s="11"/>
      <c r="U116" s="65"/>
      <c r="V116" s="65"/>
      <c r="W116" s="11"/>
      <c r="X116" s="65"/>
      <c r="Y116" s="65"/>
      <c r="Z116" s="65"/>
      <c r="AA116" s="65"/>
      <c r="AB116" s="65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65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1"/>
      <c r="DI116" s="11"/>
      <c r="DJ116" s="11"/>
      <c r="DK116" s="11"/>
      <c r="DL116" s="11"/>
      <c r="DM116" s="11"/>
      <c r="DN116" s="11"/>
      <c r="DO116" s="11"/>
      <c r="DP116" s="11"/>
      <c r="DQ116" s="11"/>
      <c r="DR116" s="11"/>
      <c r="DS116" s="11"/>
      <c r="DT116" s="11"/>
      <c r="DU116" s="11"/>
      <c r="DV116" s="11"/>
      <c r="DW116" s="11"/>
      <c r="DX116" s="11"/>
    </row>
    <row r="117" spans="6:128" ht="12.75">
      <c r="F117" s="11"/>
      <c r="G117" s="9">
        <f t="shared" si="54"/>
        <v>114</v>
      </c>
      <c r="H117" s="8">
        <f t="shared" si="50"/>
        <v>156.95618022086475</v>
      </c>
      <c r="I117" s="8">
        <f t="shared" si="52"/>
        <v>31.060545559848432</v>
      </c>
      <c r="J117" s="8">
        <f t="shared" si="51"/>
        <v>-13.829045864577202</v>
      </c>
      <c r="K117" s="8">
        <f t="shared" si="53"/>
        <v>143.12713435628754</v>
      </c>
      <c r="L117" s="8">
        <v>105</v>
      </c>
      <c r="M117" s="8"/>
      <c r="N117" s="8"/>
      <c r="O117" s="8"/>
      <c r="P117" s="64"/>
      <c r="Q117" s="11"/>
      <c r="R117" s="65"/>
      <c r="S117" s="65"/>
      <c r="T117" s="11"/>
      <c r="U117" s="65"/>
      <c r="V117" s="65"/>
      <c r="W117" s="11"/>
      <c r="X117" s="65"/>
      <c r="Y117" s="65"/>
      <c r="Z117" s="65"/>
      <c r="AA117" s="65"/>
      <c r="AB117" s="65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65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/>
      <c r="DS117" s="11"/>
      <c r="DT117" s="11"/>
      <c r="DU117" s="11"/>
      <c r="DV117" s="11"/>
      <c r="DW117" s="11"/>
      <c r="DX117" s="11"/>
    </row>
    <row r="118" spans="6:128" ht="12.75">
      <c r="F118" s="11"/>
      <c r="G118" s="9">
        <f t="shared" si="54"/>
        <v>115</v>
      </c>
      <c r="H118" s="8">
        <f t="shared" si="50"/>
        <v>157.0046775150383</v>
      </c>
      <c r="I118" s="8">
        <f t="shared" si="52"/>
        <v>30.8144647592461</v>
      </c>
      <c r="J118" s="8">
        <f t="shared" si="51"/>
        <v>-14.369020899183777</v>
      </c>
      <c r="K118" s="8">
        <f t="shared" si="53"/>
        <v>142.63565661585454</v>
      </c>
      <c r="L118" s="8">
        <v>104</v>
      </c>
      <c r="M118" s="8"/>
      <c r="N118" s="8"/>
      <c r="O118" s="8"/>
      <c r="P118" s="64"/>
      <c r="Q118" s="11"/>
      <c r="R118" s="65"/>
      <c r="S118" s="65"/>
      <c r="T118" s="11"/>
      <c r="U118" s="65"/>
      <c r="V118" s="65"/>
      <c r="W118" s="11"/>
      <c r="X118" s="65"/>
      <c r="Y118" s="65"/>
      <c r="Z118" s="65"/>
      <c r="AA118" s="65"/>
      <c r="AB118" s="65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65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1"/>
      <c r="DK118" s="11"/>
      <c r="DL118" s="11"/>
      <c r="DM118" s="11"/>
      <c r="DN118" s="11"/>
      <c r="DO118" s="11"/>
      <c r="DP118" s="11"/>
      <c r="DQ118" s="11"/>
      <c r="DR118" s="11"/>
      <c r="DS118" s="11"/>
      <c r="DT118" s="11"/>
      <c r="DU118" s="11"/>
      <c r="DV118" s="11"/>
      <c r="DW118" s="11"/>
      <c r="DX118" s="11"/>
    </row>
    <row r="119" spans="6:128" ht="12.75">
      <c r="F119" s="11"/>
      <c r="G119" s="9">
        <f t="shared" si="54"/>
        <v>116</v>
      </c>
      <c r="H119" s="8">
        <f t="shared" si="50"/>
        <v>157.05460091083538</v>
      </c>
      <c r="I119" s="8">
        <f t="shared" si="52"/>
        <v>30.558997574171677</v>
      </c>
      <c r="J119" s="8">
        <f t="shared" si="51"/>
        <v>-14.904618990828636</v>
      </c>
      <c r="K119" s="8">
        <f t="shared" si="53"/>
        <v>142.14998192000675</v>
      </c>
      <c r="L119" s="8">
        <v>103</v>
      </c>
      <c r="M119" s="8"/>
      <c r="N119" s="8"/>
      <c r="O119" s="8"/>
      <c r="P119" s="64"/>
      <c r="Q119" s="11"/>
      <c r="R119" s="65"/>
      <c r="S119" s="65"/>
      <c r="T119" s="11"/>
      <c r="U119" s="65"/>
      <c r="V119" s="65"/>
      <c r="W119" s="11"/>
      <c r="X119" s="65"/>
      <c r="Y119" s="65"/>
      <c r="Z119" s="65"/>
      <c r="AA119" s="65"/>
      <c r="AB119" s="65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65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/>
      <c r="DL119" s="11"/>
      <c r="DM119" s="11"/>
      <c r="DN119" s="11"/>
      <c r="DO119" s="11"/>
      <c r="DP119" s="11"/>
      <c r="DQ119" s="11"/>
      <c r="DR119" s="11"/>
      <c r="DS119" s="11"/>
      <c r="DT119" s="11"/>
      <c r="DU119" s="11"/>
      <c r="DV119" s="11"/>
      <c r="DW119" s="11"/>
      <c r="DX119" s="11"/>
    </row>
    <row r="120" spans="6:128" ht="12.75">
      <c r="F120" s="11"/>
      <c r="G120" s="9">
        <f t="shared" si="54"/>
        <v>117</v>
      </c>
      <c r="H120" s="8">
        <f t="shared" si="50"/>
        <v>157.10588825430747</v>
      </c>
      <c r="I120" s="8">
        <f t="shared" si="52"/>
        <v>30.29422182240451</v>
      </c>
      <c r="J120" s="8">
        <f t="shared" si="51"/>
        <v>-15.435676991144588</v>
      </c>
      <c r="K120" s="8">
        <f t="shared" si="53"/>
        <v>141.67021126316288</v>
      </c>
      <c r="L120" s="8">
        <v>102</v>
      </c>
      <c r="M120" s="8"/>
      <c r="N120" s="8"/>
      <c r="O120" s="8"/>
      <c r="P120" s="64"/>
      <c r="Q120" s="11"/>
      <c r="R120" s="65"/>
      <c r="S120" s="65"/>
      <c r="T120" s="11"/>
      <c r="U120" s="65"/>
      <c r="V120" s="65"/>
      <c r="W120" s="11"/>
      <c r="X120" s="65"/>
      <c r="Y120" s="65"/>
      <c r="Z120" s="65"/>
      <c r="AA120" s="65"/>
      <c r="AB120" s="65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65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1"/>
      <c r="DK120" s="11"/>
      <c r="DL120" s="11"/>
      <c r="DM120" s="11"/>
      <c r="DN120" s="11"/>
      <c r="DO120" s="11"/>
      <c r="DP120" s="11"/>
      <c r="DQ120" s="11"/>
      <c r="DR120" s="11"/>
      <c r="DS120" s="11"/>
      <c r="DT120" s="11"/>
      <c r="DU120" s="11"/>
      <c r="DV120" s="11"/>
      <c r="DW120" s="11"/>
      <c r="DX120" s="11"/>
    </row>
    <row r="121" spans="6:128" ht="12.75">
      <c r="F121" s="11"/>
      <c r="G121" s="9">
        <f t="shared" si="54"/>
        <v>118</v>
      </c>
      <c r="H121" s="8">
        <f t="shared" si="50"/>
        <v>157.1584757555058</v>
      </c>
      <c r="I121" s="8">
        <f t="shared" si="52"/>
        <v>30.020218157203523</v>
      </c>
      <c r="J121" s="8">
        <f t="shared" si="51"/>
        <v>-15.962033134720278</v>
      </c>
      <c r="K121" s="8">
        <f t="shared" si="53"/>
        <v>141.19644262078552</v>
      </c>
      <c r="L121" s="8">
        <v>101</v>
      </c>
      <c r="M121" s="8"/>
      <c r="N121" s="8"/>
      <c r="O121" s="8"/>
      <c r="P121" s="64"/>
      <c r="Q121" s="11"/>
      <c r="R121" s="65"/>
      <c r="S121" s="65"/>
      <c r="T121" s="11"/>
      <c r="U121" s="65"/>
      <c r="V121" s="65"/>
      <c r="W121" s="11"/>
      <c r="X121" s="65"/>
      <c r="Y121" s="65"/>
      <c r="Z121" s="65"/>
      <c r="AA121" s="65"/>
      <c r="AB121" s="65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65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/>
      <c r="DH121" s="11"/>
      <c r="DI121" s="11"/>
      <c r="DJ121" s="11"/>
      <c r="DK121" s="11"/>
      <c r="DL121" s="11"/>
      <c r="DM121" s="11"/>
      <c r="DN121" s="11"/>
      <c r="DO121" s="11"/>
      <c r="DP121" s="11"/>
      <c r="DQ121" s="11"/>
      <c r="DR121" s="11"/>
      <c r="DS121" s="11"/>
      <c r="DT121" s="11"/>
      <c r="DU121" s="11"/>
      <c r="DV121" s="11"/>
      <c r="DW121" s="11"/>
      <c r="DX121" s="11"/>
    </row>
    <row r="122" spans="6:128" ht="12.75">
      <c r="F122" s="11"/>
      <c r="G122" s="9">
        <f t="shared" si="54"/>
        <v>119</v>
      </c>
      <c r="H122" s="8">
        <f t="shared" si="50"/>
        <v>157.21229807261648</v>
      </c>
      <c r="I122" s="8">
        <f t="shared" si="52"/>
        <v>29.737070042739457</v>
      </c>
      <c r="J122" s="8">
        <f t="shared" si="51"/>
        <v>-16.483527088375457</v>
      </c>
      <c r="K122" s="8">
        <f t="shared" si="53"/>
        <v>140.728770984241</v>
      </c>
      <c r="L122" s="8">
        <v>100</v>
      </c>
      <c r="M122" s="8"/>
      <c r="N122" s="8"/>
      <c r="O122" s="8"/>
      <c r="P122" s="64"/>
      <c r="Q122" s="11"/>
      <c r="R122" s="65"/>
      <c r="S122" s="65"/>
      <c r="T122" s="11"/>
      <c r="U122" s="65"/>
      <c r="V122" s="65"/>
      <c r="W122" s="11"/>
      <c r="X122" s="65"/>
      <c r="Y122" s="65"/>
      <c r="Z122" s="65"/>
      <c r="AA122" s="65"/>
      <c r="AB122" s="65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65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  <c r="DQ122" s="11"/>
      <c r="DR122" s="11"/>
      <c r="DS122" s="11"/>
      <c r="DT122" s="11"/>
      <c r="DU122" s="11"/>
      <c r="DV122" s="11"/>
      <c r="DW122" s="11"/>
      <c r="DX122" s="11"/>
    </row>
    <row r="123" spans="6:128" ht="12.75">
      <c r="F123" s="11"/>
      <c r="G123" s="9">
        <f t="shared" si="54"/>
        <v>120</v>
      </c>
      <c r="H123" s="8">
        <f t="shared" si="50"/>
        <v>157.26728839781018</v>
      </c>
      <c r="I123" s="8">
        <f t="shared" si="52"/>
        <v>29.444863728670917</v>
      </c>
      <c r="J123" s="8">
        <f t="shared" si="51"/>
        <v>-16.999999999999993</v>
      </c>
      <c r="K123" s="8">
        <f t="shared" si="53"/>
        <v>140.26728839781018</v>
      </c>
      <c r="L123" s="8">
        <v>99</v>
      </c>
      <c r="M123" s="8"/>
      <c r="N123" s="8"/>
      <c r="O123" s="8"/>
      <c r="P123" s="64"/>
      <c r="Q123" s="11"/>
      <c r="R123" s="65"/>
      <c r="S123" s="65"/>
      <c r="T123" s="11"/>
      <c r="U123" s="65"/>
      <c r="V123" s="65"/>
      <c r="W123" s="11"/>
      <c r="X123" s="65"/>
      <c r="Y123" s="65"/>
      <c r="Z123" s="65"/>
      <c r="AA123" s="65"/>
      <c r="AB123" s="65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65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  <c r="DQ123" s="11"/>
      <c r="DR123" s="11"/>
      <c r="DS123" s="11"/>
      <c r="DT123" s="11"/>
      <c r="DU123" s="11"/>
      <c r="DV123" s="11"/>
      <c r="DW123" s="11"/>
      <c r="DX123" s="11"/>
    </row>
    <row r="124" spans="6:128" ht="12.75">
      <c r="F124" s="11"/>
      <c r="G124" s="9">
        <f t="shared" si="54"/>
        <v>121</v>
      </c>
      <c r="H124" s="8">
        <f t="shared" si="50"/>
        <v>157.3233785446707</v>
      </c>
      <c r="I124" s="8">
        <f t="shared" si="52"/>
        <v>29.14368822387182</v>
      </c>
      <c r="J124" s="8">
        <f t="shared" si="51"/>
        <v>-17.511294546941844</v>
      </c>
      <c r="K124" s="8">
        <f t="shared" si="53"/>
        <v>139.81208399772885</v>
      </c>
      <c r="L124" s="8">
        <v>98</v>
      </c>
      <c r="M124" s="8"/>
      <c r="N124" s="8"/>
      <c r="O124" s="8"/>
      <c r="P124" s="64"/>
      <c r="Q124" s="11"/>
      <c r="R124" s="65"/>
      <c r="S124" s="65"/>
      <c r="T124" s="11"/>
      <c r="U124" s="65"/>
      <c r="V124" s="65"/>
      <c r="W124" s="11"/>
      <c r="X124" s="65"/>
      <c r="Y124" s="65"/>
      <c r="Z124" s="65"/>
      <c r="AA124" s="65"/>
      <c r="AB124" s="65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65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/>
      <c r="DL124" s="11"/>
      <c r="DM124" s="11"/>
      <c r="DN124" s="11"/>
      <c r="DO124" s="11"/>
      <c r="DP124" s="11"/>
      <c r="DQ124" s="11"/>
      <c r="DR124" s="11"/>
      <c r="DS124" s="11"/>
      <c r="DT124" s="11"/>
      <c r="DU124" s="11"/>
      <c r="DV124" s="11"/>
      <c r="DW124" s="11"/>
      <c r="DX124" s="11"/>
    </row>
    <row r="125" spans="6:128" ht="12.75">
      <c r="F125" s="11"/>
      <c r="G125" s="9">
        <f t="shared" si="54"/>
        <v>122</v>
      </c>
      <c r="H125" s="8">
        <f t="shared" si="50"/>
        <v>157.38049903706593</v>
      </c>
      <c r="I125" s="8">
        <f t="shared" si="52"/>
        <v>28.833635269318485</v>
      </c>
      <c r="J125" s="8">
        <f t="shared" si="51"/>
        <v>-18.017254983928964</v>
      </c>
      <c r="K125" s="8">
        <f t="shared" si="53"/>
        <v>139.36324405313695</v>
      </c>
      <c r="L125" s="8">
        <v>97</v>
      </c>
      <c r="M125" s="8"/>
      <c r="N125" s="8"/>
      <c r="O125" s="8"/>
      <c r="P125" s="64"/>
      <c r="Q125" s="11"/>
      <c r="R125" s="65"/>
      <c r="S125" s="65"/>
      <c r="T125" s="11"/>
      <c r="U125" s="65"/>
      <c r="V125" s="65"/>
      <c r="W125" s="11"/>
      <c r="X125" s="65"/>
      <c r="Y125" s="65"/>
      <c r="Z125" s="65"/>
      <c r="AA125" s="65"/>
      <c r="AB125" s="65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65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1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DX125" s="11"/>
    </row>
    <row r="126" spans="6:128" ht="12.75">
      <c r="F126" s="11"/>
      <c r="G126" s="9">
        <f t="shared" si="54"/>
        <v>123</v>
      </c>
      <c r="H126" s="8">
        <f t="shared" si="50"/>
        <v>157.43857919932518</v>
      </c>
      <c r="I126" s="8">
        <f t="shared" si="52"/>
        <v>28.514799310144415</v>
      </c>
      <c r="J126" s="8">
        <f t="shared" si="51"/>
        <v>-18.51772719051092</v>
      </c>
      <c r="K126" s="8">
        <f t="shared" si="53"/>
        <v>138.92085200881425</v>
      </c>
      <c r="L126" s="8">
        <v>96</v>
      </c>
      <c r="M126" s="8"/>
      <c r="N126" s="8"/>
      <c r="O126" s="8"/>
      <c r="P126" s="64"/>
      <c r="Q126" s="11"/>
      <c r="R126" s="65"/>
      <c r="S126" s="65"/>
      <c r="T126" s="11"/>
      <c r="U126" s="65"/>
      <c r="V126" s="65"/>
      <c r="W126" s="11"/>
      <c r="X126" s="65"/>
      <c r="Y126" s="65"/>
      <c r="Z126" s="65"/>
      <c r="AA126" s="65"/>
      <c r="AB126" s="65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65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</row>
    <row r="127" spans="6:128" ht="12.75">
      <c r="F127" s="11"/>
      <c r="G127" s="9">
        <f t="shared" si="54"/>
        <v>124</v>
      </c>
      <c r="H127" s="8">
        <f t="shared" si="50"/>
        <v>157.49754724758606</v>
      </c>
      <c r="I127" s="8">
        <f t="shared" si="52"/>
        <v>28.187277466871418</v>
      </c>
      <c r="J127" s="8">
        <f t="shared" si="51"/>
        <v>-19.012558718005387</v>
      </c>
      <c r="K127" s="8">
        <f t="shared" si="53"/>
        <v>138.48498852958068</v>
      </c>
      <c r="L127" s="8">
        <v>95</v>
      </c>
      <c r="M127" s="8"/>
      <c r="N127" s="8"/>
      <c r="O127" s="8"/>
      <c r="P127" s="64"/>
      <c r="Q127" s="11"/>
      <c r="R127" s="65"/>
      <c r="S127" s="65"/>
      <c r="T127" s="11"/>
      <c r="U127" s="65"/>
      <c r="V127" s="65"/>
      <c r="W127" s="11"/>
      <c r="X127" s="65"/>
      <c r="Y127" s="65"/>
      <c r="Z127" s="65"/>
      <c r="AA127" s="65"/>
      <c r="AB127" s="65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65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1"/>
    </row>
    <row r="128" spans="6:128" ht="12.75">
      <c r="F128" s="11"/>
      <c r="G128" s="9">
        <f t="shared" si="54"/>
        <v>125</v>
      </c>
      <c r="H128" s="8">
        <f t="shared" si="50"/>
        <v>157.55733038217474</v>
      </c>
      <c r="I128" s="8">
        <f t="shared" si="52"/>
        <v>27.85116950582573</v>
      </c>
      <c r="J128" s="8">
        <f t="shared" si="51"/>
        <v>-19.501598835935557</v>
      </c>
      <c r="K128" s="8">
        <f t="shared" si="53"/>
        <v>138.05573154623917</v>
      </c>
      <c r="L128" s="8">
        <v>94</v>
      </c>
      <c r="M128" s="8"/>
      <c r="N128" s="8"/>
      <c r="O128" s="8"/>
      <c r="P128" s="64"/>
      <c r="Q128" s="11"/>
      <c r="R128" s="65"/>
      <c r="S128" s="65"/>
      <c r="T128" s="11"/>
      <c r="U128" s="65"/>
      <c r="V128" s="65"/>
      <c r="W128" s="11"/>
      <c r="X128" s="65"/>
      <c r="Y128" s="65"/>
      <c r="Z128" s="65"/>
      <c r="AA128" s="65"/>
      <c r="AB128" s="65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65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"/>
      <c r="DI128" s="11"/>
      <c r="DJ128" s="11"/>
      <c r="DK128" s="11"/>
      <c r="DL128" s="11"/>
      <c r="DM128" s="11"/>
      <c r="DN128" s="11"/>
      <c r="DO128" s="11"/>
      <c r="DP128" s="11"/>
      <c r="DQ128" s="11"/>
      <c r="DR128" s="11"/>
      <c r="DS128" s="11"/>
      <c r="DT128" s="11"/>
      <c r="DU128" s="11"/>
      <c r="DV128" s="11"/>
      <c r="DW128" s="11"/>
      <c r="DX128" s="11"/>
    </row>
    <row r="129" spans="6:128" ht="12.75">
      <c r="F129" s="11"/>
      <c r="G129" s="9">
        <f t="shared" si="54"/>
        <v>126</v>
      </c>
      <c r="H129" s="8">
        <f t="shared" si="50"/>
        <v>157.61785488088358</v>
      </c>
      <c r="I129" s="8">
        <f t="shared" si="52"/>
        <v>27.50657780874821</v>
      </c>
      <c r="J129" s="8">
        <f t="shared" si="51"/>
        <v>-19.984698577944084</v>
      </c>
      <c r="K129" s="8">
        <f t="shared" si="53"/>
        <v>137.6331563029395</v>
      </c>
      <c r="L129" s="8">
        <v>93</v>
      </c>
      <c r="M129" s="8"/>
      <c r="N129" s="8"/>
      <c r="O129" s="8"/>
      <c r="P129" s="64"/>
      <c r="Q129" s="11"/>
      <c r="R129" s="65"/>
      <c r="S129" s="65"/>
      <c r="T129" s="11"/>
      <c r="U129" s="65"/>
      <c r="V129" s="65"/>
      <c r="W129" s="11"/>
      <c r="X129" s="65"/>
      <c r="Y129" s="65"/>
      <c r="Z129" s="65"/>
      <c r="AA129" s="65"/>
      <c r="AB129" s="65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65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  <c r="DI129" s="11"/>
      <c r="DJ129" s="11"/>
      <c r="DK129" s="11"/>
      <c r="DL129" s="11"/>
      <c r="DM129" s="11"/>
      <c r="DN129" s="11"/>
      <c r="DO129" s="11"/>
      <c r="DP129" s="11"/>
      <c r="DQ129" s="11"/>
      <c r="DR129" s="11"/>
      <c r="DS129" s="11"/>
      <c r="DT129" s="11"/>
      <c r="DU129" s="11"/>
      <c r="DV129" s="11"/>
      <c r="DW129" s="11"/>
      <c r="DX129" s="11"/>
    </row>
    <row r="130" spans="6:128" ht="12.75">
      <c r="F130" s="11"/>
      <c r="G130" s="9">
        <f t="shared" si="54"/>
        <v>127</v>
      </c>
      <c r="H130" s="8">
        <f t="shared" si="50"/>
        <v>157.67904619301126</v>
      </c>
      <c r="I130" s="8">
        <f t="shared" si="52"/>
        <v>27.15360734160795</v>
      </c>
      <c r="J130" s="8">
        <f t="shared" si="51"/>
        <v>-20.461710787169643</v>
      </c>
      <c r="K130" s="8">
        <f t="shared" si="53"/>
        <v>137.21733540584162</v>
      </c>
      <c r="L130" s="8">
        <v>92</v>
      </c>
      <c r="M130" s="8"/>
      <c r="N130" s="8"/>
      <c r="O130" s="8"/>
      <c r="P130" s="64"/>
      <c r="Q130" s="11"/>
      <c r="R130" s="65"/>
      <c r="S130" s="65"/>
      <c r="T130" s="11"/>
      <c r="U130" s="65"/>
      <c r="V130" s="65"/>
      <c r="W130" s="11"/>
      <c r="X130" s="65"/>
      <c r="Y130" s="65"/>
      <c r="Z130" s="65"/>
      <c r="AA130" s="65"/>
      <c r="AB130" s="65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65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</row>
    <row r="131" spans="6:128" ht="12.75">
      <c r="F131" s="11"/>
      <c r="G131" s="9">
        <f t="shared" si="54"/>
        <v>128</v>
      </c>
      <c r="H131" s="8">
        <f aca="true" t="shared" si="55" ref="H131:H194">SQRT($F$6^2-$F$3^2*(SIN(G131*PI()/180))^2)</f>
        <v>157.74082903403098</v>
      </c>
      <c r="I131" s="8">
        <f t="shared" si="52"/>
        <v>26.792365622628548</v>
      </c>
      <c r="J131" s="8">
        <f aca="true" t="shared" si="56" ref="J131:J194">$F$3*COS(G131*PI()/180)</f>
        <v>-20.932490161072383</v>
      </c>
      <c r="K131" s="8">
        <f t="shared" si="53"/>
        <v>136.8083388729586</v>
      </c>
      <c r="L131" s="8">
        <v>91</v>
      </c>
      <c r="M131" s="8"/>
      <c r="N131" s="8"/>
      <c r="O131" s="8"/>
      <c r="P131" s="64"/>
      <c r="Q131" s="11"/>
      <c r="R131" s="65"/>
      <c r="S131" s="65"/>
      <c r="T131" s="11"/>
      <c r="U131" s="65"/>
      <c r="V131" s="65"/>
      <c r="W131" s="11"/>
      <c r="X131" s="65"/>
      <c r="Y131" s="65"/>
      <c r="Z131" s="65"/>
      <c r="AA131" s="65"/>
      <c r="AB131" s="65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65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  <c r="DH131" s="11"/>
      <c r="DI131" s="11"/>
      <c r="DJ131" s="11"/>
      <c r="DK131" s="11"/>
      <c r="DL131" s="11"/>
      <c r="DM131" s="11"/>
      <c r="DN131" s="11"/>
      <c r="DO131" s="11"/>
      <c r="DP131" s="11"/>
      <c r="DQ131" s="11"/>
      <c r="DR131" s="11"/>
      <c r="DS131" s="11"/>
      <c r="DT131" s="11"/>
      <c r="DU131" s="11"/>
      <c r="DV131" s="11"/>
      <c r="DW131" s="11"/>
      <c r="DX131" s="11"/>
    </row>
    <row r="132" spans="6:128" ht="12.75">
      <c r="F132" s="11"/>
      <c r="G132" s="9">
        <f t="shared" si="54"/>
        <v>129</v>
      </c>
      <c r="H132" s="8">
        <f t="shared" si="55"/>
        <v>157.80312748075477</v>
      </c>
      <c r="I132" s="8">
        <f aca="true" t="shared" si="57" ref="I132:I195">$F$3*SIN(G132*PI()/180)</f>
        <v>26.422962689537016</v>
      </c>
      <c r="J132" s="8">
        <f t="shared" si="56"/>
        <v>-21.39689329569447</v>
      </c>
      <c r="K132" s="8">
        <f aca="true" t="shared" si="58" ref="K132:K195">H132+J132</f>
        <v>136.4062341850603</v>
      </c>
      <c r="L132" s="8">
        <v>90</v>
      </c>
      <c r="M132" s="8"/>
      <c r="N132" s="8"/>
      <c r="O132" s="8"/>
      <c r="P132" s="64"/>
      <c r="Q132" s="11"/>
      <c r="R132" s="65"/>
      <c r="S132" s="65"/>
      <c r="T132" s="11"/>
      <c r="U132" s="65"/>
      <c r="V132" s="65"/>
      <c r="W132" s="11"/>
      <c r="X132" s="65"/>
      <c r="Y132" s="65"/>
      <c r="Z132" s="65"/>
      <c r="AA132" s="65"/>
      <c r="AB132" s="65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65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"/>
      <c r="DI132" s="11"/>
      <c r="DJ132" s="11"/>
      <c r="DK132" s="11"/>
      <c r="DL132" s="11"/>
      <c r="DM132" s="11"/>
      <c r="DN132" s="11"/>
      <c r="DO132" s="11"/>
      <c r="DP132" s="11"/>
      <c r="DQ132" s="11"/>
      <c r="DR132" s="11"/>
      <c r="DS132" s="11"/>
      <c r="DT132" s="11"/>
      <c r="DU132" s="11"/>
      <c r="DV132" s="11"/>
      <c r="DW132" s="11"/>
      <c r="DX132" s="11"/>
    </row>
    <row r="133" spans="6:128" ht="12.75">
      <c r="F133" s="11"/>
      <c r="G133" s="9">
        <f aca="true" t="shared" si="59" ref="G133:G196">G132+1</f>
        <v>130</v>
      </c>
      <c r="H133" s="8">
        <f t="shared" si="55"/>
        <v>157.8658650668615</v>
      </c>
      <c r="I133" s="8">
        <f t="shared" si="57"/>
        <v>26.045511066045254</v>
      </c>
      <c r="J133" s="8">
        <f t="shared" si="56"/>
        <v>-21.85477872934234</v>
      </c>
      <c r="K133" s="8">
        <f t="shared" si="58"/>
        <v>136.01108633751915</v>
      </c>
      <c r="L133" s="8">
        <v>89</v>
      </c>
      <c r="M133" s="8"/>
      <c r="N133" s="8"/>
      <c r="O133" s="8"/>
      <c r="P133" s="64"/>
      <c r="Q133" s="11"/>
      <c r="R133" s="65"/>
      <c r="S133" s="65"/>
      <c r="T133" s="11"/>
      <c r="U133" s="65"/>
      <c r="V133" s="65"/>
      <c r="W133" s="11"/>
      <c r="X133" s="65"/>
      <c r="Y133" s="65"/>
      <c r="Z133" s="65"/>
      <c r="AA133" s="65"/>
      <c r="AB133" s="65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65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  <c r="DG133" s="11"/>
      <c r="DH133" s="11"/>
      <c r="DI133" s="11"/>
      <c r="DJ133" s="11"/>
      <c r="DK133" s="11"/>
      <c r="DL133" s="11"/>
      <c r="DM133" s="11"/>
      <c r="DN133" s="11"/>
      <c r="DO133" s="11"/>
      <c r="DP133" s="11"/>
      <c r="DQ133" s="11"/>
      <c r="DR133" s="11"/>
      <c r="DS133" s="11"/>
      <c r="DT133" s="11"/>
      <c r="DU133" s="11"/>
      <c r="DV133" s="11"/>
      <c r="DW133" s="11"/>
      <c r="DX133" s="11"/>
    </row>
    <row r="134" spans="6:128" ht="12.75">
      <c r="F134" s="11"/>
      <c r="G134" s="9">
        <f t="shared" si="59"/>
        <v>131</v>
      </c>
      <c r="H134" s="8">
        <f t="shared" si="55"/>
        <v>157.9289648786602</v>
      </c>
      <c r="I134" s="8">
        <f t="shared" si="57"/>
        <v>25.66012572757424</v>
      </c>
      <c r="J134" s="8">
        <f t="shared" si="56"/>
        <v>-22.306006985677254</v>
      </c>
      <c r="K134" s="8">
        <f t="shared" si="58"/>
        <v>135.62295789298295</v>
      </c>
      <c r="L134" s="8">
        <v>88</v>
      </c>
      <c r="M134" s="8"/>
      <c r="N134" s="8"/>
      <c r="O134" s="8"/>
      <c r="P134" s="64"/>
      <c r="Q134" s="11"/>
      <c r="R134" s="65"/>
      <c r="S134" s="65"/>
      <c r="T134" s="11"/>
      <c r="U134" s="65"/>
      <c r="V134" s="65"/>
      <c r="W134" s="11"/>
      <c r="X134" s="65"/>
      <c r="Y134" s="65"/>
      <c r="Z134" s="65"/>
      <c r="AA134" s="65"/>
      <c r="AB134" s="65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65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  <c r="DG134" s="11"/>
      <c r="DH134" s="11"/>
      <c r="DI134" s="11"/>
      <c r="DJ134" s="11"/>
      <c r="DK134" s="11"/>
      <c r="DL134" s="11"/>
      <c r="DM134" s="11"/>
      <c r="DN134" s="11"/>
      <c r="DO134" s="11"/>
      <c r="DP134" s="11"/>
      <c r="DQ134" s="11"/>
      <c r="DR134" s="11"/>
      <c r="DS134" s="11"/>
      <c r="DT134" s="11"/>
      <c r="DU134" s="11"/>
      <c r="DV134" s="11"/>
      <c r="DW134" s="11"/>
      <c r="DX134" s="11"/>
    </row>
    <row r="135" spans="6:128" ht="12.75">
      <c r="F135" s="11"/>
      <c r="G135" s="9">
        <f t="shared" si="59"/>
        <v>132</v>
      </c>
      <c r="H135" s="8">
        <f t="shared" si="55"/>
        <v>157.9923496509603</v>
      </c>
      <c r="I135" s="8">
        <f t="shared" si="57"/>
        <v>25.266924066231404</v>
      </c>
      <c r="J135" s="8">
        <f t="shared" si="56"/>
        <v>-22.750440616201182</v>
      </c>
      <c r="K135" s="8">
        <f t="shared" si="58"/>
        <v>135.24190903475912</v>
      </c>
      <c r="L135" s="8">
        <v>87</v>
      </c>
      <c r="M135" s="8"/>
      <c r="N135" s="8"/>
      <c r="O135" s="8"/>
      <c r="P135" s="64"/>
      <c r="Q135" s="11"/>
      <c r="R135" s="65"/>
      <c r="S135" s="65"/>
      <c r="T135" s="11"/>
      <c r="U135" s="65"/>
      <c r="V135" s="65"/>
      <c r="W135" s="11"/>
      <c r="X135" s="65"/>
      <c r="Y135" s="65"/>
      <c r="Z135" s="65"/>
      <c r="AA135" s="65"/>
      <c r="AB135" s="65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65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  <c r="DK135" s="11"/>
      <c r="DL135" s="11"/>
      <c r="DM135" s="11"/>
      <c r="DN135" s="11"/>
      <c r="DO135" s="11"/>
      <c r="DP135" s="11"/>
      <c r="DQ135" s="11"/>
      <c r="DR135" s="11"/>
      <c r="DS135" s="11"/>
      <c r="DT135" s="11"/>
      <c r="DU135" s="11"/>
      <c r="DV135" s="11"/>
      <c r="DW135" s="11"/>
      <c r="DX135" s="11"/>
    </row>
    <row r="136" spans="6:128" ht="12.75">
      <c r="F136" s="11"/>
      <c r="G136" s="9">
        <f t="shared" si="59"/>
        <v>133</v>
      </c>
      <c r="H136" s="8">
        <f t="shared" si="55"/>
        <v>158.05594186292362</v>
      </c>
      <c r="I136" s="8">
        <f t="shared" si="57"/>
        <v>24.8660258550518</v>
      </c>
      <c r="J136" s="8">
        <f t="shared" si="56"/>
        <v>-23.187944242124946</v>
      </c>
      <c r="K136" s="8">
        <f t="shared" si="58"/>
        <v>134.86799762079866</v>
      </c>
      <c r="L136" s="8">
        <v>86</v>
      </c>
      <c r="M136" s="8"/>
      <c r="N136" s="8"/>
      <c r="O136" s="8"/>
      <c r="P136" s="64"/>
      <c r="Q136" s="11"/>
      <c r="R136" s="65"/>
      <c r="S136" s="65"/>
      <c r="T136" s="11"/>
      <c r="U136" s="65"/>
      <c r="V136" s="65"/>
      <c r="W136" s="11"/>
      <c r="X136" s="65"/>
      <c r="Y136" s="65"/>
      <c r="Z136" s="65"/>
      <c r="AA136" s="65"/>
      <c r="AB136" s="65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65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1"/>
      <c r="DI136" s="11"/>
      <c r="DJ136" s="11"/>
      <c r="DK136" s="11"/>
      <c r="DL136" s="11"/>
      <c r="DM136" s="11"/>
      <c r="DN136" s="11"/>
      <c r="DO136" s="11"/>
      <c r="DP136" s="11"/>
      <c r="DQ136" s="11"/>
      <c r="DR136" s="11"/>
      <c r="DS136" s="11"/>
      <c r="DT136" s="11"/>
      <c r="DU136" s="11"/>
      <c r="DV136" s="11"/>
      <c r="DW136" s="11"/>
      <c r="DX136" s="11"/>
    </row>
    <row r="137" spans="6:128" ht="12.75">
      <c r="F137" s="11"/>
      <c r="G137" s="9">
        <f t="shared" si="59"/>
        <v>134</v>
      </c>
      <c r="H137" s="8">
        <f t="shared" si="55"/>
        <v>158.1196638337748</v>
      </c>
      <c r="I137" s="8">
        <f t="shared" si="57"/>
        <v>24.45755321151415</v>
      </c>
      <c r="J137" s="8">
        <f t="shared" si="56"/>
        <v>-23.6183845956059</v>
      </c>
      <c r="K137" s="8">
        <f t="shared" si="58"/>
        <v>134.5012792381689</v>
      </c>
      <c r="L137" s="8">
        <v>85</v>
      </c>
      <c r="M137" s="8"/>
      <c r="N137" s="8"/>
      <c r="O137" s="8"/>
      <c r="P137" s="64"/>
      <c r="Q137" s="11"/>
      <c r="R137" s="65"/>
      <c r="S137" s="65"/>
      <c r="T137" s="11"/>
      <c r="U137" s="65"/>
      <c r="V137" s="65"/>
      <c r="W137" s="11"/>
      <c r="X137" s="65"/>
      <c r="Y137" s="65"/>
      <c r="Z137" s="65"/>
      <c r="AA137" s="65"/>
      <c r="AB137" s="65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65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  <c r="DG137" s="11"/>
      <c r="DH137" s="11"/>
      <c r="DI137" s="11"/>
      <c r="DJ137" s="11"/>
      <c r="DK137" s="11"/>
      <c r="DL137" s="11"/>
      <c r="DM137" s="11"/>
      <c r="DN137" s="11"/>
      <c r="DO137" s="11"/>
      <c r="DP137" s="11"/>
      <c r="DQ137" s="11"/>
      <c r="DR137" s="11"/>
      <c r="DS137" s="11"/>
      <c r="DT137" s="11"/>
      <c r="DU137" s="11"/>
      <c r="DV137" s="11"/>
      <c r="DW137" s="11"/>
      <c r="DX137" s="11"/>
    </row>
    <row r="138" spans="6:128" ht="12.75">
      <c r="F138" s="11"/>
      <c r="G138" s="9">
        <f t="shared" si="59"/>
        <v>135</v>
      </c>
      <c r="H138" s="8">
        <f t="shared" si="55"/>
        <v>158.18343781824947</v>
      </c>
      <c r="I138" s="8">
        <f t="shared" si="57"/>
        <v>24.041630560342618</v>
      </c>
      <c r="J138" s="8">
        <f t="shared" si="56"/>
        <v>-24.041630560342615</v>
      </c>
      <c r="K138" s="8">
        <f t="shared" si="58"/>
        <v>134.14180725790686</v>
      </c>
      <c r="L138" s="8">
        <v>84</v>
      </c>
      <c r="M138" s="8"/>
      <c r="N138" s="8"/>
      <c r="O138" s="8"/>
      <c r="P138" s="64"/>
      <c r="Q138" s="11"/>
      <c r="R138" s="65"/>
      <c r="S138" s="65"/>
      <c r="T138" s="11"/>
      <c r="U138" s="65"/>
      <c r="V138" s="65"/>
      <c r="W138" s="11"/>
      <c r="X138" s="65"/>
      <c r="Y138" s="65"/>
      <c r="Z138" s="65"/>
      <c r="AA138" s="65"/>
      <c r="AB138" s="65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65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  <c r="DG138" s="11"/>
      <c r="DH138" s="11"/>
      <c r="DI138" s="11"/>
      <c r="DJ138" s="11"/>
      <c r="DK138" s="11"/>
      <c r="DL138" s="11"/>
      <c r="DM138" s="11"/>
      <c r="DN138" s="11"/>
      <c r="DO138" s="11"/>
      <c r="DP138" s="11"/>
      <c r="DQ138" s="11"/>
      <c r="DR138" s="11"/>
      <c r="DS138" s="11"/>
      <c r="DT138" s="11"/>
      <c r="DU138" s="11"/>
      <c r="DV138" s="11"/>
      <c r="DW138" s="11"/>
      <c r="DX138" s="11"/>
    </row>
    <row r="139" spans="6:128" ht="12.75">
      <c r="F139" s="11"/>
      <c r="G139" s="9">
        <f t="shared" si="59"/>
        <v>136</v>
      </c>
      <c r="H139" s="8">
        <f t="shared" si="55"/>
        <v>158.247186101662</v>
      </c>
      <c r="I139" s="8">
        <f t="shared" si="57"/>
        <v>23.618384595605903</v>
      </c>
      <c r="J139" s="8">
        <f t="shared" si="56"/>
        <v>-24.457553211514142</v>
      </c>
      <c r="K139" s="8">
        <f t="shared" si="58"/>
        <v>133.78963289014786</v>
      </c>
      <c r="L139" s="8">
        <v>83</v>
      </c>
      <c r="M139" s="8"/>
      <c r="N139" s="8"/>
      <c r="O139" s="8"/>
      <c r="P139" s="64"/>
      <c r="Q139" s="11"/>
      <c r="R139" s="65"/>
      <c r="S139" s="65"/>
      <c r="T139" s="11"/>
      <c r="U139" s="65"/>
      <c r="V139" s="65"/>
      <c r="W139" s="11"/>
      <c r="X139" s="65"/>
      <c r="Y139" s="65"/>
      <c r="Z139" s="65"/>
      <c r="AA139" s="65"/>
      <c r="AB139" s="65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65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  <c r="DG139" s="11"/>
      <c r="DH139" s="11"/>
      <c r="DI139" s="11"/>
      <c r="DJ139" s="11"/>
      <c r="DK139" s="11"/>
      <c r="DL139" s="11"/>
      <c r="DM139" s="11"/>
      <c r="DN139" s="11"/>
      <c r="DO139" s="11"/>
      <c r="DP139" s="11"/>
      <c r="DQ139" s="11"/>
      <c r="DR139" s="11"/>
      <c r="DS139" s="11"/>
      <c r="DT139" s="11"/>
      <c r="DU139" s="11"/>
      <c r="DV139" s="11"/>
      <c r="DW139" s="11"/>
      <c r="DX139" s="11"/>
    </row>
    <row r="140" spans="6:128" ht="12.75">
      <c r="F140" s="11"/>
      <c r="G140" s="9">
        <f t="shared" si="59"/>
        <v>137</v>
      </c>
      <c r="H140" s="8">
        <f t="shared" si="55"/>
        <v>158.31083109447724</v>
      </c>
      <c r="I140" s="8">
        <f t="shared" si="57"/>
        <v>23.187944242124953</v>
      </c>
      <c r="J140" s="8">
        <f t="shared" si="56"/>
        <v>-24.866025855051795</v>
      </c>
      <c r="K140" s="8">
        <f t="shared" si="58"/>
        <v>133.44480523942545</v>
      </c>
      <c r="L140" s="8">
        <v>82</v>
      </c>
      <c r="M140" s="8"/>
      <c r="N140" s="8"/>
      <c r="O140" s="8"/>
      <c r="P140" s="64"/>
      <c r="Q140" s="11"/>
      <c r="R140" s="65"/>
      <c r="S140" s="65"/>
      <c r="T140" s="11"/>
      <c r="U140" s="65"/>
      <c r="V140" s="65"/>
      <c r="W140" s="11"/>
      <c r="X140" s="65"/>
      <c r="Y140" s="65"/>
      <c r="Z140" s="65"/>
      <c r="AA140" s="65"/>
      <c r="AB140" s="65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65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  <c r="DF140" s="11"/>
      <c r="DG140" s="11"/>
      <c r="DH140" s="11"/>
      <c r="DI140" s="11"/>
      <c r="DJ140" s="11"/>
      <c r="DK140" s="11"/>
      <c r="DL140" s="11"/>
      <c r="DM140" s="11"/>
      <c r="DN140" s="11"/>
      <c r="DO140" s="11"/>
      <c r="DP140" s="11"/>
      <c r="DQ140" s="11"/>
      <c r="DR140" s="11"/>
      <c r="DS140" s="11"/>
      <c r="DT140" s="11"/>
      <c r="DU140" s="11"/>
      <c r="DV140" s="11"/>
      <c r="DW140" s="11"/>
      <c r="DX140" s="11"/>
    </row>
    <row r="141" spans="6:128" ht="12.75">
      <c r="F141" s="11"/>
      <c r="G141" s="9">
        <f t="shared" si="59"/>
        <v>138</v>
      </c>
      <c r="H141" s="8">
        <f t="shared" si="55"/>
        <v>158.37429542627396</v>
      </c>
      <c r="I141" s="8">
        <f t="shared" si="57"/>
        <v>22.750440616201185</v>
      </c>
      <c r="J141" s="8">
        <f t="shared" si="56"/>
        <v>-25.266924066231397</v>
      </c>
      <c r="K141" s="8">
        <f t="shared" si="58"/>
        <v>133.10737136004258</v>
      </c>
      <c r="L141" s="8">
        <v>81</v>
      </c>
      <c r="M141" s="8"/>
      <c r="N141" s="8"/>
      <c r="O141" s="8"/>
      <c r="P141" s="64"/>
      <c r="Q141" s="11"/>
      <c r="R141" s="65"/>
      <c r="S141" s="65"/>
      <c r="T141" s="11"/>
      <c r="U141" s="65"/>
      <c r="V141" s="65"/>
      <c r="W141" s="11"/>
      <c r="X141" s="65"/>
      <c r="Y141" s="65"/>
      <c r="Z141" s="65"/>
      <c r="AA141" s="65"/>
      <c r="AB141" s="65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65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  <c r="DG141" s="11"/>
      <c r="DH141" s="11"/>
      <c r="DI141" s="11"/>
      <c r="DJ141" s="11"/>
      <c r="DK141" s="11"/>
      <c r="DL141" s="11"/>
      <c r="DM141" s="11"/>
      <c r="DN141" s="11"/>
      <c r="DO141" s="11"/>
      <c r="DP141" s="11"/>
      <c r="DQ141" s="11"/>
      <c r="DR141" s="11"/>
      <c r="DS141" s="11"/>
      <c r="DT141" s="11"/>
      <c r="DU141" s="11"/>
      <c r="DV141" s="11"/>
      <c r="DW141" s="11"/>
      <c r="DX141" s="11"/>
    </row>
    <row r="142" spans="6:128" ht="12.75">
      <c r="F142" s="11"/>
      <c r="G142" s="9">
        <f t="shared" si="59"/>
        <v>139</v>
      </c>
      <c r="H142" s="8">
        <f t="shared" si="55"/>
        <v>158.43750203898986</v>
      </c>
      <c r="I142" s="8">
        <f t="shared" si="57"/>
        <v>22.306006985677246</v>
      </c>
      <c r="J142" s="8">
        <f t="shared" si="56"/>
        <v>-25.660125727574247</v>
      </c>
      <c r="K142" s="8">
        <f t="shared" si="58"/>
        <v>132.77737631141562</v>
      </c>
      <c r="L142" s="8">
        <v>80</v>
      </c>
      <c r="M142" s="8"/>
      <c r="N142" s="8"/>
      <c r="O142" s="8"/>
      <c r="P142" s="64"/>
      <c r="Q142" s="11"/>
      <c r="R142" s="65"/>
      <c r="S142" s="65"/>
      <c r="T142" s="11"/>
      <c r="U142" s="65"/>
      <c r="V142" s="65"/>
      <c r="W142" s="11"/>
      <c r="X142" s="65"/>
      <c r="Y142" s="65"/>
      <c r="Z142" s="65"/>
      <c r="AA142" s="65"/>
      <c r="AB142" s="65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65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  <c r="CZ142" s="11"/>
      <c r="DA142" s="11"/>
      <c r="DB142" s="11"/>
      <c r="DC142" s="11"/>
      <c r="DD142" s="11"/>
      <c r="DE142" s="11"/>
      <c r="DF142" s="11"/>
      <c r="DG142" s="11"/>
      <c r="DH142" s="11"/>
      <c r="DI142" s="11"/>
      <c r="DJ142" s="11"/>
      <c r="DK142" s="11"/>
      <c r="DL142" s="11"/>
      <c r="DM142" s="11"/>
      <c r="DN142" s="11"/>
      <c r="DO142" s="11"/>
      <c r="DP142" s="11"/>
      <c r="DQ142" s="11"/>
      <c r="DR142" s="11"/>
      <c r="DS142" s="11"/>
      <c r="DT142" s="11"/>
      <c r="DU142" s="11"/>
      <c r="DV142" s="11"/>
      <c r="DW142" s="11"/>
      <c r="DX142" s="11"/>
    </row>
    <row r="143" spans="6:128" ht="12.75">
      <c r="F143" s="11"/>
      <c r="G143" s="9">
        <f t="shared" si="59"/>
        <v>140</v>
      </c>
      <c r="H143" s="8">
        <f t="shared" si="55"/>
        <v>158.50037427934194</v>
      </c>
      <c r="I143" s="8">
        <f t="shared" si="57"/>
        <v>21.854778729342343</v>
      </c>
      <c r="J143" s="8">
        <f t="shared" si="56"/>
        <v>-26.04551106604525</v>
      </c>
      <c r="K143" s="8">
        <f t="shared" si="58"/>
        <v>132.45486321329668</v>
      </c>
      <c r="L143" s="8">
        <v>79</v>
      </c>
      <c r="M143" s="8"/>
      <c r="N143" s="8"/>
      <c r="O143" s="8">
        <v>1</v>
      </c>
      <c r="P143" s="64"/>
      <c r="Q143" s="11"/>
      <c r="R143" s="65"/>
      <c r="S143" s="65"/>
      <c r="T143" s="11"/>
      <c r="U143" s="65"/>
      <c r="V143" s="65"/>
      <c r="W143" s="11"/>
      <c r="X143" s="65"/>
      <c r="Y143" s="65"/>
      <c r="Z143" s="65"/>
      <c r="AA143" s="65"/>
      <c r="AB143" s="65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65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  <c r="DB143" s="11"/>
      <c r="DC143" s="11"/>
      <c r="DD143" s="11"/>
      <c r="DE143" s="11"/>
      <c r="DF143" s="11"/>
      <c r="DG143" s="11"/>
      <c r="DH143" s="11"/>
      <c r="DI143" s="11"/>
      <c r="DJ143" s="11"/>
      <c r="DK143" s="11"/>
      <c r="DL143" s="11"/>
      <c r="DM143" s="11"/>
      <c r="DN143" s="11"/>
      <c r="DO143" s="11"/>
      <c r="DP143" s="11"/>
      <c r="DQ143" s="11"/>
      <c r="DR143" s="11"/>
      <c r="DS143" s="11"/>
      <c r="DT143" s="11"/>
      <c r="DU143" s="11"/>
      <c r="DV143" s="11"/>
      <c r="DW143" s="11"/>
      <c r="DX143" s="11"/>
    </row>
    <row r="144" spans="6:128" ht="12.75">
      <c r="F144" s="11"/>
      <c r="G144" s="9">
        <f t="shared" si="59"/>
        <v>141</v>
      </c>
      <c r="H144" s="8">
        <f t="shared" si="55"/>
        <v>158.56283599031858</v>
      </c>
      <c r="I144" s="8">
        <f t="shared" si="57"/>
        <v>21.396893295694483</v>
      </c>
      <c r="J144" s="8">
        <f t="shared" si="56"/>
        <v>-26.422962689537002</v>
      </c>
      <c r="K144" s="8">
        <f t="shared" si="58"/>
        <v>132.13987330078157</v>
      </c>
      <c r="L144" s="8">
        <v>78</v>
      </c>
      <c r="M144" s="8"/>
      <c r="N144" s="8"/>
      <c r="O144" s="8">
        <v>2</v>
      </c>
      <c r="P144" s="64"/>
      <c r="Q144" s="11"/>
      <c r="R144" s="65"/>
      <c r="S144" s="65"/>
      <c r="T144" s="11"/>
      <c r="U144" s="65"/>
      <c r="V144" s="65"/>
      <c r="W144" s="11"/>
      <c r="X144" s="65"/>
      <c r="Y144" s="65"/>
      <c r="Z144" s="65"/>
      <c r="AA144" s="65"/>
      <c r="AB144" s="65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65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/>
      <c r="DC144" s="11"/>
      <c r="DD144" s="11"/>
      <c r="DE144" s="11"/>
      <c r="DF144" s="11"/>
      <c r="DG144" s="11"/>
      <c r="DH144" s="11"/>
      <c r="DI144" s="11"/>
      <c r="DJ144" s="11"/>
      <c r="DK144" s="11"/>
      <c r="DL144" s="11"/>
      <c r="DM144" s="11"/>
      <c r="DN144" s="11"/>
      <c r="DO144" s="11"/>
      <c r="DP144" s="11"/>
      <c r="DQ144" s="11"/>
      <c r="DR144" s="11"/>
      <c r="DS144" s="11"/>
      <c r="DT144" s="11"/>
      <c r="DU144" s="11"/>
      <c r="DV144" s="11"/>
      <c r="DW144" s="11"/>
      <c r="DX144" s="11"/>
    </row>
    <row r="145" spans="6:128" ht="12.75">
      <c r="F145" s="11"/>
      <c r="G145" s="9">
        <f t="shared" si="59"/>
        <v>142</v>
      </c>
      <c r="H145" s="8">
        <f t="shared" si="55"/>
        <v>158.6248116016426</v>
      </c>
      <c r="I145" s="8">
        <f t="shared" si="57"/>
        <v>20.932490161072387</v>
      </c>
      <c r="J145" s="8">
        <f t="shared" si="56"/>
        <v>-26.792365622628544</v>
      </c>
      <c r="K145" s="8">
        <f t="shared" si="58"/>
        <v>131.83244597901404</v>
      </c>
      <c r="L145" s="8">
        <v>77</v>
      </c>
      <c r="M145" s="8"/>
      <c r="N145" s="8"/>
      <c r="O145" s="8">
        <v>3</v>
      </c>
      <c r="P145" s="64"/>
      <c r="Q145" s="11"/>
      <c r="R145" s="65"/>
      <c r="S145" s="65"/>
      <c r="T145" s="11"/>
      <c r="U145" s="65"/>
      <c r="V145" s="65"/>
      <c r="W145" s="11"/>
      <c r="X145" s="65"/>
      <c r="Y145" s="65"/>
      <c r="Z145" s="65"/>
      <c r="AA145" s="65"/>
      <c r="AB145" s="65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65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  <c r="CY145" s="11"/>
      <c r="CZ145" s="11"/>
      <c r="DA145" s="11"/>
      <c r="DB145" s="11"/>
      <c r="DC145" s="11"/>
      <c r="DD145" s="11"/>
      <c r="DE145" s="11"/>
      <c r="DF145" s="11"/>
      <c r="DG145" s="11"/>
      <c r="DH145" s="11"/>
      <c r="DI145" s="11"/>
      <c r="DJ145" s="11"/>
      <c r="DK145" s="11"/>
      <c r="DL145" s="11"/>
      <c r="DM145" s="11"/>
      <c r="DN145" s="11"/>
      <c r="DO145" s="11"/>
      <c r="DP145" s="11"/>
      <c r="DQ145" s="11"/>
      <c r="DR145" s="11"/>
      <c r="DS145" s="11"/>
      <c r="DT145" s="11"/>
      <c r="DU145" s="11"/>
      <c r="DV145" s="11"/>
      <c r="DW145" s="11"/>
      <c r="DX145" s="11"/>
    </row>
    <row r="146" spans="6:128" ht="12.75">
      <c r="F146" s="11"/>
      <c r="G146" s="9">
        <f t="shared" si="59"/>
        <v>143</v>
      </c>
      <c r="H146" s="8">
        <f t="shared" si="55"/>
        <v>158.68622621910896</v>
      </c>
      <c r="I146" s="8">
        <f t="shared" si="57"/>
        <v>20.461710787169636</v>
      </c>
      <c r="J146" s="8">
        <f t="shared" si="56"/>
        <v>-27.15360734160796</v>
      </c>
      <c r="K146" s="8">
        <f t="shared" si="58"/>
        <v>131.532618877501</v>
      </c>
      <c r="L146" s="8">
        <v>76</v>
      </c>
      <c r="M146" s="8"/>
      <c r="N146" s="8"/>
      <c r="O146" s="8">
        <v>4</v>
      </c>
      <c r="P146" s="64"/>
      <c r="Q146" s="11"/>
      <c r="R146" s="65"/>
      <c r="S146" s="65"/>
      <c r="T146" s="11"/>
      <c r="U146" s="65"/>
      <c r="V146" s="65"/>
      <c r="W146" s="11"/>
      <c r="X146" s="65"/>
      <c r="Y146" s="65"/>
      <c r="Z146" s="65"/>
      <c r="AA146" s="65"/>
      <c r="AB146" s="65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65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  <c r="DB146" s="11"/>
      <c r="DC146" s="11"/>
      <c r="DD146" s="11"/>
      <c r="DE146" s="11"/>
      <c r="DF146" s="11"/>
      <c r="DG146" s="11"/>
      <c r="DH146" s="11"/>
      <c r="DI146" s="11"/>
      <c r="DJ146" s="11"/>
      <c r="DK146" s="11"/>
      <c r="DL146" s="11"/>
      <c r="DM146" s="11"/>
      <c r="DN146" s="11"/>
      <c r="DO146" s="11"/>
      <c r="DP146" s="11"/>
      <c r="DQ146" s="11"/>
      <c r="DR146" s="11"/>
      <c r="DS146" s="11"/>
      <c r="DT146" s="11"/>
      <c r="DU146" s="11"/>
      <c r="DV146" s="11"/>
      <c r="DW146" s="11"/>
      <c r="DX146" s="11"/>
    </row>
    <row r="147" spans="6:128" ht="12.75">
      <c r="F147" s="11"/>
      <c r="G147" s="9">
        <f t="shared" si="59"/>
        <v>144</v>
      </c>
      <c r="H147" s="8">
        <f t="shared" si="55"/>
        <v>158.74700571270225</v>
      </c>
      <c r="I147" s="8">
        <f t="shared" si="57"/>
        <v>19.98469857794409</v>
      </c>
      <c r="J147" s="8">
        <f t="shared" si="56"/>
        <v>-27.506577808748208</v>
      </c>
      <c r="K147" s="8">
        <f t="shared" si="58"/>
        <v>131.24042790395404</v>
      </c>
      <c r="L147" s="8">
        <v>75</v>
      </c>
      <c r="M147" s="8"/>
      <c r="N147" s="8"/>
      <c r="O147" s="8">
        <v>5</v>
      </c>
      <c r="P147" s="64"/>
      <c r="Q147" s="11"/>
      <c r="R147" s="65"/>
      <c r="S147" s="65"/>
      <c r="T147" s="11"/>
      <c r="U147" s="65"/>
      <c r="V147" s="65"/>
      <c r="W147" s="11"/>
      <c r="X147" s="65"/>
      <c r="Y147" s="65"/>
      <c r="Z147" s="65"/>
      <c r="AA147" s="65"/>
      <c r="AB147" s="65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65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  <c r="CZ147" s="11"/>
      <c r="DA147" s="11"/>
      <c r="DB147" s="11"/>
      <c r="DC147" s="11"/>
      <c r="DD147" s="11"/>
      <c r="DE147" s="11"/>
      <c r="DF147" s="11"/>
      <c r="DG147" s="11"/>
      <c r="DH147" s="11"/>
      <c r="DI147" s="11"/>
      <c r="DJ147" s="11"/>
      <c r="DK147" s="11"/>
      <c r="DL147" s="11"/>
      <c r="DM147" s="11"/>
      <c r="DN147" s="11"/>
      <c r="DO147" s="11"/>
      <c r="DP147" s="11"/>
      <c r="DQ147" s="11"/>
      <c r="DR147" s="11"/>
      <c r="DS147" s="11"/>
      <c r="DT147" s="11"/>
      <c r="DU147" s="11"/>
      <c r="DV147" s="11"/>
      <c r="DW147" s="11"/>
      <c r="DX147" s="11"/>
    </row>
    <row r="148" spans="6:128" ht="12.75">
      <c r="F148" s="11"/>
      <c r="G148" s="9">
        <f t="shared" si="59"/>
        <v>145</v>
      </c>
      <c r="H148" s="8">
        <f t="shared" si="55"/>
        <v>158.80707680340393</v>
      </c>
      <c r="I148" s="8">
        <f t="shared" si="57"/>
        <v>19.501598835935578</v>
      </c>
      <c r="J148" s="8">
        <f t="shared" si="56"/>
        <v>-27.851169505825712</v>
      </c>
      <c r="K148" s="8">
        <f t="shared" si="58"/>
        <v>130.95590729757822</v>
      </c>
      <c r="L148" s="8">
        <v>74</v>
      </c>
      <c r="M148" s="8"/>
      <c r="N148" s="8"/>
      <c r="O148" s="8">
        <v>6</v>
      </c>
      <c r="P148" s="64"/>
      <c r="Q148" s="11"/>
      <c r="R148" s="65"/>
      <c r="S148" s="65"/>
      <c r="T148" s="11"/>
      <c r="U148" s="65"/>
      <c r="V148" s="65"/>
      <c r="W148" s="11"/>
      <c r="X148" s="65"/>
      <c r="Y148" s="65"/>
      <c r="Z148" s="65"/>
      <c r="AA148" s="65"/>
      <c r="AB148" s="65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65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  <c r="CY148" s="11"/>
      <c r="CZ148" s="11"/>
      <c r="DA148" s="11"/>
      <c r="DB148" s="11"/>
      <c r="DC148" s="11"/>
      <c r="DD148" s="11"/>
      <c r="DE148" s="11"/>
      <c r="DF148" s="11"/>
      <c r="DG148" s="11"/>
      <c r="DH148" s="11"/>
      <c r="DI148" s="11"/>
      <c r="DJ148" s="11"/>
      <c r="DK148" s="11"/>
      <c r="DL148" s="11"/>
      <c r="DM148" s="11"/>
      <c r="DN148" s="11"/>
      <c r="DO148" s="11"/>
      <c r="DP148" s="11"/>
      <c r="DQ148" s="11"/>
      <c r="DR148" s="11"/>
      <c r="DS148" s="11"/>
      <c r="DT148" s="11"/>
      <c r="DU148" s="11"/>
      <c r="DV148" s="11"/>
      <c r="DW148" s="11"/>
      <c r="DX148" s="11"/>
    </row>
    <row r="149" spans="6:128" ht="12.75">
      <c r="F149" s="11"/>
      <c r="G149" s="9">
        <f t="shared" si="59"/>
        <v>146</v>
      </c>
      <c r="H149" s="8">
        <f t="shared" si="55"/>
        <v>158.86636714860197</v>
      </c>
      <c r="I149" s="8">
        <f t="shared" si="57"/>
        <v>19.012558718005394</v>
      </c>
      <c r="J149" s="8">
        <f t="shared" si="56"/>
        <v>-28.187277466871414</v>
      </c>
      <c r="K149" s="8">
        <f t="shared" si="58"/>
        <v>130.67908968173055</v>
      </c>
      <c r="L149" s="8">
        <v>73</v>
      </c>
      <c r="M149" s="8"/>
      <c r="N149" s="8"/>
      <c r="O149" s="8">
        <v>7</v>
      </c>
      <c r="P149" s="64"/>
      <c r="Q149" s="11"/>
      <c r="R149" s="65"/>
      <c r="S149" s="65"/>
      <c r="T149" s="11"/>
      <c r="U149" s="65"/>
      <c r="V149" s="65"/>
      <c r="W149" s="11"/>
      <c r="X149" s="65"/>
      <c r="Y149" s="65"/>
      <c r="Z149" s="65"/>
      <c r="AA149" s="65"/>
      <c r="AB149" s="65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65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  <c r="CV149" s="11"/>
      <c r="CW149" s="11"/>
      <c r="CX149" s="11"/>
      <c r="CY149" s="11"/>
      <c r="CZ149" s="11"/>
      <c r="DA149" s="11"/>
      <c r="DB149" s="11"/>
      <c r="DC149" s="11"/>
      <c r="DD149" s="11"/>
      <c r="DE149" s="11"/>
      <c r="DF149" s="11"/>
      <c r="DG149" s="11"/>
      <c r="DH149" s="11"/>
      <c r="DI149" s="11"/>
      <c r="DJ149" s="11"/>
      <c r="DK149" s="11"/>
      <c r="DL149" s="11"/>
      <c r="DM149" s="11"/>
      <c r="DN149" s="11"/>
      <c r="DO149" s="11"/>
      <c r="DP149" s="11"/>
      <c r="DQ149" s="11"/>
      <c r="DR149" s="11"/>
      <c r="DS149" s="11"/>
      <c r="DT149" s="11"/>
      <c r="DU149" s="11"/>
      <c r="DV149" s="11"/>
      <c r="DW149" s="11"/>
      <c r="DX149" s="11"/>
    </row>
    <row r="150" spans="6:128" ht="12.75">
      <c r="F150" s="11"/>
      <c r="G150" s="9">
        <f t="shared" si="59"/>
        <v>147</v>
      </c>
      <c r="H150" s="8">
        <f t="shared" si="55"/>
        <v>158.92480542601842</v>
      </c>
      <c r="I150" s="8">
        <f t="shared" si="57"/>
        <v>18.517727190510918</v>
      </c>
      <c r="J150" s="8">
        <f t="shared" si="56"/>
        <v>-28.514799310144422</v>
      </c>
      <c r="K150" s="8">
        <f t="shared" si="58"/>
        <v>130.410006115874</v>
      </c>
      <c r="L150" s="8">
        <v>72</v>
      </c>
      <c r="M150" s="8"/>
      <c r="N150" s="8"/>
      <c r="O150" s="8">
        <v>8</v>
      </c>
      <c r="P150" s="64"/>
      <c r="Q150" s="11"/>
      <c r="R150" s="65"/>
      <c r="S150" s="65"/>
      <c r="T150" s="11"/>
      <c r="U150" s="65"/>
      <c r="V150" s="65"/>
      <c r="W150" s="11"/>
      <c r="X150" s="65"/>
      <c r="Y150" s="65"/>
      <c r="Z150" s="65"/>
      <c r="AA150" s="65"/>
      <c r="AB150" s="65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65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1"/>
      <c r="CN150" s="11"/>
      <c r="CO150" s="11"/>
      <c r="CP150" s="11"/>
      <c r="CQ150" s="11"/>
      <c r="CR150" s="11"/>
      <c r="CS150" s="11"/>
      <c r="CT150" s="11"/>
      <c r="CU150" s="11"/>
      <c r="CV150" s="11"/>
      <c r="CW150" s="11"/>
      <c r="CX150" s="11"/>
      <c r="CY150" s="11"/>
      <c r="CZ150" s="11"/>
      <c r="DA150" s="11"/>
      <c r="DB150" s="11"/>
      <c r="DC150" s="11"/>
      <c r="DD150" s="11"/>
      <c r="DE150" s="11"/>
      <c r="DF150" s="11"/>
      <c r="DG150" s="11"/>
      <c r="DH150" s="11"/>
      <c r="DI150" s="11"/>
      <c r="DJ150" s="11"/>
      <c r="DK150" s="11"/>
      <c r="DL150" s="11"/>
      <c r="DM150" s="11"/>
      <c r="DN150" s="11"/>
      <c r="DO150" s="11"/>
      <c r="DP150" s="11"/>
      <c r="DQ150" s="11"/>
      <c r="DR150" s="11"/>
      <c r="DS150" s="11"/>
      <c r="DT150" s="11"/>
      <c r="DU150" s="11"/>
      <c r="DV150" s="11"/>
      <c r="DW150" s="11"/>
      <c r="DX150" s="11"/>
    </row>
    <row r="151" spans="6:128" ht="12.75">
      <c r="F151" s="11"/>
      <c r="G151" s="9">
        <f t="shared" si="59"/>
        <v>148</v>
      </c>
      <c r="H151" s="8">
        <f t="shared" si="55"/>
        <v>158.9823214160747</v>
      </c>
      <c r="I151" s="8">
        <f t="shared" si="57"/>
        <v>18.017254983928968</v>
      </c>
      <c r="J151" s="8">
        <f t="shared" si="56"/>
        <v>-28.83363526931848</v>
      </c>
      <c r="K151" s="8">
        <f t="shared" si="58"/>
        <v>130.14868614675623</v>
      </c>
      <c r="L151" s="8">
        <v>71</v>
      </c>
      <c r="M151" s="8"/>
      <c r="N151" s="8"/>
      <c r="O151" s="8">
        <v>9</v>
      </c>
      <c r="P151" s="64"/>
      <c r="Q151" s="11"/>
      <c r="R151" s="65"/>
      <c r="S151" s="65"/>
      <c r="T151" s="11"/>
      <c r="U151" s="65"/>
      <c r="V151" s="65"/>
      <c r="W151" s="11"/>
      <c r="X151" s="65"/>
      <c r="Y151" s="65"/>
      <c r="Z151" s="65"/>
      <c r="AA151" s="65"/>
      <c r="AB151" s="65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65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1"/>
      <c r="CR151" s="11"/>
      <c r="CS151" s="11"/>
      <c r="CT151" s="11"/>
      <c r="CU151" s="11"/>
      <c r="CV151" s="11"/>
      <c r="CW151" s="11"/>
      <c r="CX151" s="11"/>
      <c r="CY151" s="11"/>
      <c r="CZ151" s="11"/>
      <c r="DA151" s="11"/>
      <c r="DB151" s="11"/>
      <c r="DC151" s="11"/>
      <c r="DD151" s="11"/>
      <c r="DE151" s="11"/>
      <c r="DF151" s="11"/>
      <c r="DG151" s="11"/>
      <c r="DH151" s="11"/>
      <c r="DI151" s="11"/>
      <c r="DJ151" s="11"/>
      <c r="DK151" s="11"/>
      <c r="DL151" s="11"/>
      <c r="DM151" s="11"/>
      <c r="DN151" s="11"/>
      <c r="DO151" s="11"/>
      <c r="DP151" s="11"/>
      <c r="DQ151" s="11"/>
      <c r="DR151" s="11"/>
      <c r="DS151" s="11"/>
      <c r="DT151" s="11"/>
      <c r="DU151" s="11"/>
      <c r="DV151" s="11"/>
      <c r="DW151" s="11"/>
      <c r="DX151" s="11"/>
    </row>
    <row r="152" spans="6:128" ht="12.75">
      <c r="F152" s="11"/>
      <c r="G152" s="9">
        <f t="shared" si="59"/>
        <v>149</v>
      </c>
      <c r="H152" s="8">
        <f t="shared" si="55"/>
        <v>159.03884608261671</v>
      </c>
      <c r="I152" s="8">
        <f t="shared" si="57"/>
        <v>17.511294546941848</v>
      </c>
      <c r="J152" s="8">
        <f t="shared" si="56"/>
        <v>-29.143688223871816</v>
      </c>
      <c r="K152" s="8">
        <f t="shared" si="58"/>
        <v>129.8951578587449</v>
      </c>
      <c r="L152" s="8">
        <v>70</v>
      </c>
      <c r="M152" s="8"/>
      <c r="N152" s="8"/>
      <c r="O152" s="8">
        <v>10</v>
      </c>
      <c r="P152" s="64"/>
      <c r="Q152" s="11"/>
      <c r="R152" s="65"/>
      <c r="S152" s="65"/>
      <c r="T152" s="11"/>
      <c r="U152" s="65"/>
      <c r="V152" s="65"/>
      <c r="W152" s="11"/>
      <c r="X152" s="65"/>
      <c r="Y152" s="65"/>
      <c r="Z152" s="65"/>
      <c r="AA152" s="65"/>
      <c r="AB152" s="65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65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  <c r="CO152" s="11"/>
      <c r="CP152" s="11"/>
      <c r="CQ152" s="11"/>
      <c r="CR152" s="11"/>
      <c r="CS152" s="11"/>
      <c r="CT152" s="11"/>
      <c r="CU152" s="11"/>
      <c r="CV152" s="11"/>
      <c r="CW152" s="11"/>
      <c r="CX152" s="11"/>
      <c r="CY152" s="11"/>
      <c r="CZ152" s="11"/>
      <c r="DA152" s="11"/>
      <c r="DB152" s="11"/>
      <c r="DC152" s="11"/>
      <c r="DD152" s="11"/>
      <c r="DE152" s="11"/>
      <c r="DF152" s="11"/>
      <c r="DG152" s="11"/>
      <c r="DH152" s="11"/>
      <c r="DI152" s="11"/>
      <c r="DJ152" s="11"/>
      <c r="DK152" s="11"/>
      <c r="DL152" s="11"/>
      <c r="DM152" s="11"/>
      <c r="DN152" s="11"/>
      <c r="DO152" s="11"/>
      <c r="DP152" s="11"/>
      <c r="DQ152" s="11"/>
      <c r="DR152" s="11"/>
      <c r="DS152" s="11"/>
      <c r="DT152" s="11"/>
      <c r="DU152" s="11"/>
      <c r="DV152" s="11"/>
      <c r="DW152" s="11"/>
      <c r="DX152" s="11"/>
    </row>
    <row r="153" spans="6:128" ht="12.75">
      <c r="F153" s="11"/>
      <c r="G153" s="9">
        <f t="shared" si="59"/>
        <v>150</v>
      </c>
      <c r="H153" s="8">
        <f t="shared" si="55"/>
        <v>159.0943116519255</v>
      </c>
      <c r="I153" s="8">
        <f t="shared" si="57"/>
        <v>16.999999999999996</v>
      </c>
      <c r="J153" s="8">
        <f t="shared" si="56"/>
        <v>-29.444863728670917</v>
      </c>
      <c r="K153" s="8">
        <f t="shared" si="58"/>
        <v>129.64944792325457</v>
      </c>
      <c r="L153" s="8">
        <v>69</v>
      </c>
      <c r="M153" s="8"/>
      <c r="N153" s="8"/>
      <c r="O153" s="8">
        <v>11</v>
      </c>
      <c r="P153" s="64"/>
      <c r="Q153" s="11"/>
      <c r="R153" s="65"/>
      <c r="S153" s="65"/>
      <c r="T153" s="11"/>
      <c r="U153" s="65"/>
      <c r="V153" s="65"/>
      <c r="W153" s="11"/>
      <c r="X153" s="65"/>
      <c r="Y153" s="65"/>
      <c r="Z153" s="65"/>
      <c r="AA153" s="65"/>
      <c r="AB153" s="65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65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1"/>
      <c r="CR153" s="11"/>
      <c r="CS153" s="11"/>
      <c r="CT153" s="11"/>
      <c r="CU153" s="11"/>
      <c r="CV153" s="11"/>
      <c r="CW153" s="11"/>
      <c r="CX153" s="11"/>
      <c r="CY153" s="11"/>
      <c r="CZ153" s="11"/>
      <c r="DA153" s="11"/>
      <c r="DB153" s="11"/>
      <c r="DC153" s="11"/>
      <c r="DD153" s="11"/>
      <c r="DE153" s="11"/>
      <c r="DF153" s="11"/>
      <c r="DG153" s="11"/>
      <c r="DH153" s="11"/>
      <c r="DI153" s="11"/>
      <c r="DJ153" s="11"/>
      <c r="DK153" s="11"/>
      <c r="DL153" s="11"/>
      <c r="DM153" s="11"/>
      <c r="DN153" s="11"/>
      <c r="DO153" s="11"/>
      <c r="DP153" s="11"/>
      <c r="DQ153" s="11"/>
      <c r="DR153" s="11"/>
      <c r="DS153" s="11"/>
      <c r="DT153" s="11"/>
      <c r="DU153" s="11"/>
      <c r="DV153" s="11"/>
      <c r="DW153" s="11"/>
      <c r="DX153" s="11"/>
    </row>
    <row r="154" spans="6:128" ht="12.75">
      <c r="F154" s="11"/>
      <c r="G154" s="9">
        <f t="shared" si="59"/>
        <v>151</v>
      </c>
      <c r="H154" s="8">
        <f t="shared" si="55"/>
        <v>159.148651689943</v>
      </c>
      <c r="I154" s="8">
        <f t="shared" si="57"/>
        <v>16.483527088375464</v>
      </c>
      <c r="J154" s="8">
        <f t="shared" si="56"/>
        <v>-29.737070042739454</v>
      </c>
      <c r="K154" s="8">
        <f t="shared" si="58"/>
        <v>129.41158164720355</v>
      </c>
      <c r="L154" s="8">
        <v>68</v>
      </c>
      <c r="M154" s="8"/>
      <c r="N154" s="8"/>
      <c r="O154" s="8">
        <v>12</v>
      </c>
      <c r="P154" s="64"/>
      <c r="Q154" s="11"/>
      <c r="R154" s="65"/>
      <c r="S154" s="65"/>
      <c r="T154" s="11"/>
      <c r="U154" s="65"/>
      <c r="V154" s="65"/>
      <c r="W154" s="11"/>
      <c r="X154" s="65"/>
      <c r="Y154" s="65"/>
      <c r="Z154" s="65"/>
      <c r="AA154" s="65"/>
      <c r="AB154" s="65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65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1"/>
      <c r="CO154" s="11"/>
      <c r="CP154" s="11"/>
      <c r="CQ154" s="11"/>
      <c r="CR154" s="11"/>
      <c r="CS154" s="11"/>
      <c r="CT154" s="11"/>
      <c r="CU154" s="11"/>
      <c r="CV154" s="11"/>
      <c r="CW154" s="11"/>
      <c r="CX154" s="11"/>
      <c r="CY154" s="11"/>
      <c r="CZ154" s="11"/>
      <c r="DA154" s="11"/>
      <c r="DB154" s="11"/>
      <c r="DC154" s="11"/>
      <c r="DD154" s="11"/>
      <c r="DE154" s="11"/>
      <c r="DF154" s="11"/>
      <c r="DG154" s="11"/>
      <c r="DH154" s="11"/>
      <c r="DI154" s="11"/>
      <c r="DJ154" s="11"/>
      <c r="DK154" s="11"/>
      <c r="DL154" s="11"/>
      <c r="DM154" s="11"/>
      <c r="DN154" s="11"/>
      <c r="DO154" s="11"/>
      <c r="DP154" s="11"/>
      <c r="DQ154" s="11"/>
      <c r="DR154" s="11"/>
      <c r="DS154" s="11"/>
      <c r="DT154" s="11"/>
      <c r="DU154" s="11"/>
      <c r="DV154" s="11"/>
      <c r="DW154" s="11"/>
      <c r="DX154" s="11"/>
    </row>
    <row r="155" spans="6:128" ht="12.75">
      <c r="F155" s="11"/>
      <c r="G155" s="9">
        <f t="shared" si="59"/>
        <v>152</v>
      </c>
      <c r="H155" s="8">
        <f t="shared" si="55"/>
        <v>159.201801177644</v>
      </c>
      <c r="I155" s="8">
        <f t="shared" si="57"/>
        <v>15.962033134720297</v>
      </c>
      <c r="J155" s="8">
        <f t="shared" si="56"/>
        <v>-30.02021815720351</v>
      </c>
      <c r="K155" s="8">
        <f t="shared" si="58"/>
        <v>129.18158302044048</v>
      </c>
      <c r="L155" s="8">
        <v>67</v>
      </c>
      <c r="M155" s="8"/>
      <c r="N155" s="8"/>
      <c r="O155" s="8">
        <v>13</v>
      </c>
      <c r="P155" s="64"/>
      <c r="Q155" s="11"/>
      <c r="R155" s="65"/>
      <c r="S155" s="65"/>
      <c r="T155" s="11"/>
      <c r="U155" s="65"/>
      <c r="V155" s="65"/>
      <c r="W155" s="11"/>
      <c r="X155" s="65"/>
      <c r="Y155" s="65"/>
      <c r="Z155" s="65"/>
      <c r="AA155" s="65"/>
      <c r="AB155" s="65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65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1"/>
      <c r="CN155" s="11"/>
      <c r="CO155" s="11"/>
      <c r="CP155" s="11"/>
      <c r="CQ155" s="11"/>
      <c r="CR155" s="11"/>
      <c r="CS155" s="11"/>
      <c r="CT155" s="11"/>
      <c r="CU155" s="11"/>
      <c r="CV155" s="11"/>
      <c r="CW155" s="11"/>
      <c r="CX155" s="11"/>
      <c r="CY155" s="11"/>
      <c r="CZ155" s="11"/>
      <c r="DA155" s="11"/>
      <c r="DB155" s="11"/>
      <c r="DC155" s="11"/>
      <c r="DD155" s="11"/>
      <c r="DE155" s="11"/>
      <c r="DF155" s="11"/>
      <c r="DG155" s="11"/>
      <c r="DH155" s="11"/>
      <c r="DI155" s="11"/>
      <c r="DJ155" s="11"/>
      <c r="DK155" s="11"/>
      <c r="DL155" s="11"/>
      <c r="DM155" s="11"/>
      <c r="DN155" s="11"/>
      <c r="DO155" s="11"/>
      <c r="DP155" s="11"/>
      <c r="DQ155" s="11"/>
      <c r="DR155" s="11"/>
      <c r="DS155" s="11"/>
      <c r="DT155" s="11"/>
      <c r="DU155" s="11"/>
      <c r="DV155" s="11"/>
      <c r="DW155" s="11"/>
      <c r="DX155" s="11"/>
    </row>
    <row r="156" spans="6:128" ht="12.75">
      <c r="F156" s="11"/>
      <c r="G156" s="9">
        <f t="shared" si="59"/>
        <v>153</v>
      </c>
      <c r="H156" s="8">
        <f t="shared" si="55"/>
        <v>159.25369658449077</v>
      </c>
      <c r="I156" s="8">
        <f t="shared" si="57"/>
        <v>15.435676991144593</v>
      </c>
      <c r="J156" s="8">
        <f t="shared" si="56"/>
        <v>-30.294221822404506</v>
      </c>
      <c r="K156" s="8">
        <f t="shared" si="58"/>
        <v>128.95947476208627</v>
      </c>
      <c r="L156" s="8">
        <v>66</v>
      </c>
      <c r="M156" s="8"/>
      <c r="N156" s="8"/>
      <c r="O156" s="8">
        <v>14</v>
      </c>
      <c r="P156" s="64"/>
      <c r="Q156" s="11"/>
      <c r="R156" s="65"/>
      <c r="S156" s="65"/>
      <c r="T156" s="11"/>
      <c r="U156" s="65"/>
      <c r="V156" s="65"/>
      <c r="W156" s="11"/>
      <c r="X156" s="65"/>
      <c r="Y156" s="65"/>
      <c r="Z156" s="65"/>
      <c r="AA156" s="65"/>
      <c r="AB156" s="65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65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  <c r="CO156" s="11"/>
      <c r="CP156" s="11"/>
      <c r="CQ156" s="11"/>
      <c r="CR156" s="11"/>
      <c r="CS156" s="11"/>
      <c r="CT156" s="11"/>
      <c r="CU156" s="11"/>
      <c r="CV156" s="11"/>
      <c r="CW156" s="11"/>
      <c r="CX156" s="11"/>
      <c r="CY156" s="11"/>
      <c r="CZ156" s="11"/>
      <c r="DA156" s="11"/>
      <c r="DB156" s="11"/>
      <c r="DC156" s="11"/>
      <c r="DD156" s="11"/>
      <c r="DE156" s="11"/>
      <c r="DF156" s="11"/>
      <c r="DG156" s="11"/>
      <c r="DH156" s="11"/>
      <c r="DI156" s="11"/>
      <c r="DJ156" s="11"/>
      <c r="DK156" s="11"/>
      <c r="DL156" s="11"/>
      <c r="DM156" s="11"/>
      <c r="DN156" s="11"/>
      <c r="DO156" s="11"/>
      <c r="DP156" s="11"/>
      <c r="DQ156" s="11"/>
      <c r="DR156" s="11"/>
      <c r="DS156" s="11"/>
      <c r="DT156" s="11"/>
      <c r="DU156" s="11"/>
      <c r="DV156" s="11"/>
      <c r="DW156" s="11"/>
      <c r="DX156" s="11"/>
    </row>
    <row r="157" spans="6:128" ht="12.75">
      <c r="F157" s="11"/>
      <c r="G157" s="9">
        <f t="shared" si="59"/>
        <v>154</v>
      </c>
      <c r="H157" s="8">
        <f t="shared" si="55"/>
        <v>159.30427593990763</v>
      </c>
      <c r="I157" s="8">
        <f t="shared" si="57"/>
        <v>14.904618990828627</v>
      </c>
      <c r="J157" s="8">
        <f t="shared" si="56"/>
        <v>-30.55899757417168</v>
      </c>
      <c r="K157" s="8">
        <f t="shared" si="58"/>
        <v>128.74527836573594</v>
      </c>
      <c r="L157" s="8">
        <v>65</v>
      </c>
      <c r="M157" s="8"/>
      <c r="N157" s="8"/>
      <c r="O157" s="8">
        <v>15</v>
      </c>
      <c r="P157" s="64"/>
      <c r="Q157" s="11"/>
      <c r="R157" s="65"/>
      <c r="S157" s="65"/>
      <c r="T157" s="11"/>
      <c r="U157" s="65"/>
      <c r="V157" s="65"/>
      <c r="W157" s="11"/>
      <c r="X157" s="65"/>
      <c r="Y157" s="65"/>
      <c r="Z157" s="65"/>
      <c r="AA157" s="65"/>
      <c r="AB157" s="65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65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1"/>
      <c r="CW157" s="11"/>
      <c r="CX157" s="11"/>
      <c r="CY157" s="11"/>
      <c r="CZ157" s="11"/>
      <c r="DA157" s="11"/>
      <c r="DB157" s="11"/>
      <c r="DC157" s="11"/>
      <c r="DD157" s="11"/>
      <c r="DE157" s="11"/>
      <c r="DF157" s="11"/>
      <c r="DG157" s="11"/>
      <c r="DH157" s="11"/>
      <c r="DI157" s="11"/>
      <c r="DJ157" s="11"/>
      <c r="DK157" s="11"/>
      <c r="DL157" s="11"/>
      <c r="DM157" s="11"/>
      <c r="DN157" s="11"/>
      <c r="DO157" s="11"/>
      <c r="DP157" s="11"/>
      <c r="DQ157" s="11"/>
      <c r="DR157" s="11"/>
      <c r="DS157" s="11"/>
      <c r="DT157" s="11"/>
      <c r="DU157" s="11"/>
      <c r="DV157" s="11"/>
      <c r="DW157" s="11"/>
      <c r="DX157" s="11"/>
    </row>
    <row r="158" spans="6:128" ht="12.75">
      <c r="F158" s="11"/>
      <c r="G158" s="9">
        <f t="shared" si="59"/>
        <v>155</v>
      </c>
      <c r="H158" s="8">
        <f t="shared" si="55"/>
        <v>159.35347890271746</v>
      </c>
      <c r="I158" s="8">
        <f t="shared" si="57"/>
        <v>14.369020899183782</v>
      </c>
      <c r="J158" s="8">
        <f t="shared" si="56"/>
        <v>-30.814464759246096</v>
      </c>
      <c r="K158" s="8">
        <f t="shared" si="58"/>
        <v>128.53901414347135</v>
      </c>
      <c r="L158" s="8">
        <v>64</v>
      </c>
      <c r="M158" s="8"/>
      <c r="N158" s="8"/>
      <c r="O158" s="8">
        <v>16</v>
      </c>
      <c r="P158" s="64"/>
      <c r="Q158" s="11"/>
      <c r="R158" s="65"/>
      <c r="S158" s="65"/>
      <c r="T158" s="11"/>
      <c r="U158" s="65"/>
      <c r="V158" s="65"/>
      <c r="W158" s="11"/>
      <c r="X158" s="65"/>
      <c r="Y158" s="65"/>
      <c r="Z158" s="65"/>
      <c r="AA158" s="65"/>
      <c r="AB158" s="65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65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11"/>
      <c r="CL158" s="11"/>
      <c r="CM158" s="11"/>
      <c r="CN158" s="11"/>
      <c r="CO158" s="11"/>
      <c r="CP158" s="11"/>
      <c r="CQ158" s="11"/>
      <c r="CR158" s="11"/>
      <c r="CS158" s="11"/>
      <c r="CT158" s="11"/>
      <c r="CU158" s="11"/>
      <c r="CV158" s="11"/>
      <c r="CW158" s="11"/>
      <c r="CX158" s="11"/>
      <c r="CY158" s="11"/>
      <c r="CZ158" s="11"/>
      <c r="DA158" s="11"/>
      <c r="DB158" s="11"/>
      <c r="DC158" s="11"/>
      <c r="DD158" s="11"/>
      <c r="DE158" s="11"/>
      <c r="DF158" s="11"/>
      <c r="DG158" s="11"/>
      <c r="DH158" s="11"/>
      <c r="DI158" s="11"/>
      <c r="DJ158" s="11"/>
      <c r="DK158" s="11"/>
      <c r="DL158" s="11"/>
      <c r="DM158" s="11"/>
      <c r="DN158" s="11"/>
      <c r="DO158" s="11"/>
      <c r="DP158" s="11"/>
      <c r="DQ158" s="11"/>
      <c r="DR158" s="11"/>
      <c r="DS158" s="11"/>
      <c r="DT158" s="11"/>
      <c r="DU158" s="11"/>
      <c r="DV158" s="11"/>
      <c r="DW158" s="11"/>
      <c r="DX158" s="11"/>
    </row>
    <row r="159" spans="6:128" ht="12.75">
      <c r="F159" s="11"/>
      <c r="G159" s="9">
        <f t="shared" si="59"/>
        <v>156</v>
      </c>
      <c r="H159" s="8">
        <f t="shared" si="55"/>
        <v>159.40124682848443</v>
      </c>
      <c r="I159" s="8">
        <f t="shared" si="57"/>
        <v>13.829045864577214</v>
      </c>
      <c r="J159" s="8">
        <f t="shared" si="56"/>
        <v>-31.060545559848425</v>
      </c>
      <c r="K159" s="8">
        <f t="shared" si="58"/>
        <v>128.340701268636</v>
      </c>
      <c r="L159" s="8">
        <v>63</v>
      </c>
      <c r="M159" s="8"/>
      <c r="N159" s="8"/>
      <c r="O159" s="8">
        <v>17</v>
      </c>
      <c r="P159" s="64"/>
      <c r="Q159" s="11"/>
      <c r="R159" s="65"/>
      <c r="S159" s="65"/>
      <c r="T159" s="11"/>
      <c r="U159" s="65"/>
      <c r="V159" s="65"/>
      <c r="W159" s="11"/>
      <c r="X159" s="65"/>
      <c r="Y159" s="65"/>
      <c r="Z159" s="65"/>
      <c r="AA159" s="65"/>
      <c r="AB159" s="65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65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1"/>
      <c r="CW159" s="11"/>
      <c r="CX159" s="11"/>
      <c r="CY159" s="11"/>
      <c r="CZ159" s="11"/>
      <c r="DA159" s="11"/>
      <c r="DB159" s="11"/>
      <c r="DC159" s="11"/>
      <c r="DD159" s="11"/>
      <c r="DE159" s="11"/>
      <c r="DF159" s="11"/>
      <c r="DG159" s="11"/>
      <c r="DH159" s="11"/>
      <c r="DI159" s="11"/>
      <c r="DJ159" s="11"/>
      <c r="DK159" s="11"/>
      <c r="DL159" s="11"/>
      <c r="DM159" s="11"/>
      <c r="DN159" s="11"/>
      <c r="DO159" s="11"/>
      <c r="DP159" s="11"/>
      <c r="DQ159" s="11"/>
      <c r="DR159" s="11"/>
      <c r="DS159" s="11"/>
      <c r="DT159" s="11"/>
      <c r="DU159" s="11"/>
      <c r="DV159" s="11"/>
      <c r="DW159" s="11"/>
      <c r="DX159" s="11"/>
    </row>
    <row r="160" spans="6:128" ht="12.75">
      <c r="F160" s="11"/>
      <c r="G160" s="9">
        <f t="shared" si="59"/>
        <v>157</v>
      </c>
      <c r="H160" s="8">
        <f t="shared" si="55"/>
        <v>159.4475228347098</v>
      </c>
      <c r="I160" s="8">
        <f t="shared" si="57"/>
        <v>13.284858368635321</v>
      </c>
      <c r="J160" s="8">
        <f t="shared" si="56"/>
        <v>-31.297165017382966</v>
      </c>
      <c r="K160" s="8">
        <f t="shared" si="58"/>
        <v>128.15035781732684</v>
      </c>
      <c r="L160" s="8">
        <v>62</v>
      </c>
      <c r="M160" s="8"/>
      <c r="N160" s="8"/>
      <c r="O160" s="8">
        <v>18</v>
      </c>
      <c r="P160" s="64"/>
      <c r="Q160" s="11"/>
      <c r="R160" s="65"/>
      <c r="S160" s="65"/>
      <c r="T160" s="11"/>
      <c r="U160" s="65"/>
      <c r="V160" s="65"/>
      <c r="W160" s="11"/>
      <c r="X160" s="65"/>
      <c r="Y160" s="65"/>
      <c r="Z160" s="65"/>
      <c r="AA160" s="65"/>
      <c r="AB160" s="65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65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1"/>
      <c r="DU160" s="11"/>
      <c r="DV160" s="11"/>
      <c r="DW160" s="11"/>
      <c r="DX160" s="11"/>
    </row>
    <row r="161" spans="6:128" ht="12.75">
      <c r="F161" s="11"/>
      <c r="G161" s="9">
        <f t="shared" si="59"/>
        <v>158</v>
      </c>
      <c r="H161" s="8">
        <f t="shared" si="55"/>
        <v>159.49225186383111</v>
      </c>
      <c r="I161" s="8">
        <f t="shared" si="57"/>
        <v>12.736624176141015</v>
      </c>
      <c r="J161" s="8">
        <f t="shared" si="56"/>
        <v>-31.524251055270767</v>
      </c>
      <c r="K161" s="8">
        <f t="shared" si="58"/>
        <v>127.96800080856035</v>
      </c>
      <c r="L161" s="8">
        <v>61</v>
      </c>
      <c r="M161" s="8"/>
      <c r="N161" s="8"/>
      <c r="O161" s="8">
        <v>19</v>
      </c>
      <c r="P161" s="64"/>
      <c r="Q161" s="11"/>
      <c r="R161" s="65"/>
      <c r="S161" s="65"/>
      <c r="T161" s="11"/>
      <c r="U161" s="65"/>
      <c r="V161" s="65"/>
      <c r="W161" s="11"/>
      <c r="X161" s="65"/>
      <c r="Y161" s="65"/>
      <c r="Z161" s="65"/>
      <c r="AA161" s="65"/>
      <c r="AB161" s="65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65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  <c r="CY161" s="11"/>
      <c r="CZ161" s="11"/>
      <c r="DA161" s="11"/>
      <c r="DB161" s="11"/>
      <c r="DC161" s="11"/>
      <c r="DD161" s="11"/>
      <c r="DE161" s="11"/>
      <c r="DF161" s="11"/>
      <c r="DG161" s="11"/>
      <c r="DH161" s="11"/>
      <c r="DI161" s="11"/>
      <c r="DJ161" s="11"/>
      <c r="DK161" s="11"/>
      <c r="DL161" s="11"/>
      <c r="DM161" s="11"/>
      <c r="DN161" s="11"/>
      <c r="DO161" s="11"/>
      <c r="DP161" s="11"/>
      <c r="DQ161" s="11"/>
      <c r="DR161" s="11"/>
      <c r="DS161" s="11"/>
      <c r="DT161" s="11"/>
      <c r="DU161" s="11"/>
      <c r="DV161" s="11"/>
      <c r="DW161" s="11"/>
      <c r="DX161" s="11"/>
    </row>
    <row r="162" spans="6:128" ht="12.75">
      <c r="F162" s="11"/>
      <c r="G162" s="9">
        <f t="shared" si="59"/>
        <v>159</v>
      </c>
      <c r="H162" s="8">
        <f t="shared" si="55"/>
        <v>159.5353807439777</v>
      </c>
      <c r="I162" s="8">
        <f t="shared" si="57"/>
        <v>12.184510284540208</v>
      </c>
      <c r="J162" s="8">
        <f t="shared" si="56"/>
        <v>-31.741734500904858</v>
      </c>
      <c r="K162" s="8">
        <f t="shared" si="58"/>
        <v>127.79364624307284</v>
      </c>
      <c r="L162" s="8">
        <v>60</v>
      </c>
      <c r="M162" s="8"/>
      <c r="N162" s="8"/>
      <c r="O162" s="8">
        <v>20</v>
      </c>
      <c r="P162" s="64"/>
      <c r="Q162" s="11"/>
      <c r="R162" s="65"/>
      <c r="S162" s="65"/>
      <c r="T162" s="11"/>
      <c r="U162" s="65"/>
      <c r="V162" s="65"/>
      <c r="W162" s="11"/>
      <c r="X162" s="65"/>
      <c r="Y162" s="65"/>
      <c r="Z162" s="65"/>
      <c r="AA162" s="65"/>
      <c r="AB162" s="65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65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  <c r="CU162" s="11"/>
      <c r="CV162" s="11"/>
      <c r="CW162" s="11"/>
      <c r="CX162" s="11"/>
      <c r="CY162" s="11"/>
      <c r="CZ162" s="11"/>
      <c r="DA162" s="11"/>
      <c r="DB162" s="11"/>
      <c r="DC162" s="11"/>
      <c r="DD162" s="11"/>
      <c r="DE162" s="11"/>
      <c r="DF162" s="11"/>
      <c r="DG162" s="11"/>
      <c r="DH162" s="11"/>
      <c r="DI162" s="11"/>
      <c r="DJ162" s="11"/>
      <c r="DK162" s="11"/>
      <c r="DL162" s="11"/>
      <c r="DM162" s="11"/>
      <c r="DN162" s="11"/>
      <c r="DO162" s="11"/>
      <c r="DP162" s="11"/>
      <c r="DQ162" s="11"/>
      <c r="DR162" s="11"/>
      <c r="DS162" s="11"/>
      <c r="DT162" s="11"/>
      <c r="DU162" s="11"/>
      <c r="DV162" s="11"/>
      <c r="DW162" s="11"/>
      <c r="DX162" s="11"/>
    </row>
    <row r="163" spans="6:128" ht="12.75">
      <c r="F163" s="11"/>
      <c r="G163" s="9">
        <f t="shared" si="59"/>
        <v>160</v>
      </c>
      <c r="H163" s="8">
        <f t="shared" si="55"/>
        <v>159.5768582474375</v>
      </c>
      <c r="I163" s="8">
        <f t="shared" si="57"/>
        <v>11.628684873072743</v>
      </c>
      <c r="J163" s="8">
        <f t="shared" si="56"/>
        <v>-31.949549106720884</v>
      </c>
      <c r="K163" s="8">
        <f t="shared" si="58"/>
        <v>127.62730914071663</v>
      </c>
      <c r="L163" s="8">
        <v>59</v>
      </c>
      <c r="M163" s="8"/>
      <c r="N163" s="8"/>
      <c r="O163" s="8">
        <v>21</v>
      </c>
      <c r="P163" s="64"/>
      <c r="Q163" s="11"/>
      <c r="R163" s="65"/>
      <c r="S163" s="65"/>
      <c r="T163" s="11"/>
      <c r="U163" s="65"/>
      <c r="V163" s="65"/>
      <c r="W163" s="11"/>
      <c r="X163" s="65"/>
      <c r="Y163" s="65"/>
      <c r="Z163" s="65"/>
      <c r="AA163" s="65"/>
      <c r="AB163" s="65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65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  <c r="CV163" s="11"/>
      <c r="CW163" s="11"/>
      <c r="CX163" s="11"/>
      <c r="CY163" s="11"/>
      <c r="CZ163" s="11"/>
      <c r="DA163" s="11"/>
      <c r="DB163" s="11"/>
      <c r="DC163" s="11"/>
      <c r="DD163" s="11"/>
      <c r="DE163" s="11"/>
      <c r="DF163" s="11"/>
      <c r="DG163" s="11"/>
      <c r="DH163" s="11"/>
      <c r="DI163" s="11"/>
      <c r="DJ163" s="11"/>
      <c r="DK163" s="11"/>
      <c r="DL163" s="11"/>
      <c r="DM163" s="11"/>
      <c r="DN163" s="11"/>
      <c r="DO163" s="11"/>
      <c r="DP163" s="11"/>
      <c r="DQ163" s="11"/>
      <c r="DR163" s="11"/>
      <c r="DS163" s="11"/>
      <c r="DT163" s="11"/>
      <c r="DU163" s="11"/>
      <c r="DV163" s="11"/>
      <c r="DW163" s="11"/>
      <c r="DX163" s="11"/>
    </row>
    <row r="164" spans="6:128" ht="12.75">
      <c r="F164" s="11"/>
      <c r="G164" s="9">
        <f t="shared" si="59"/>
        <v>161</v>
      </c>
      <c r="H164" s="8">
        <f t="shared" si="55"/>
        <v>159.61663514679378</v>
      </c>
      <c r="I164" s="8">
        <f t="shared" si="57"/>
        <v>11.069317251543339</v>
      </c>
      <c r="J164" s="8">
        <f t="shared" si="56"/>
        <v>-32.14763157037677</v>
      </c>
      <c r="K164" s="8">
        <f t="shared" si="58"/>
        <v>127.46900357641701</v>
      </c>
      <c r="L164" s="8">
        <v>58</v>
      </c>
      <c r="M164" s="8"/>
      <c r="N164" s="8"/>
      <c r="O164" s="8">
        <v>22</v>
      </c>
      <c r="P164" s="64"/>
      <c r="Q164" s="11"/>
      <c r="R164" s="65"/>
      <c r="S164" s="65"/>
      <c r="T164" s="11"/>
      <c r="U164" s="65"/>
      <c r="V164" s="65"/>
      <c r="W164" s="11"/>
      <c r="X164" s="65"/>
      <c r="Y164" s="65"/>
      <c r="Z164" s="65"/>
      <c r="AA164" s="65"/>
      <c r="AB164" s="65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65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11"/>
      <c r="CP164" s="11"/>
      <c r="CQ164" s="11"/>
      <c r="CR164" s="11"/>
      <c r="CS164" s="11"/>
      <c r="CT164" s="11"/>
      <c r="CU164" s="11"/>
      <c r="CV164" s="11"/>
      <c r="CW164" s="11"/>
      <c r="CX164" s="11"/>
      <c r="CY164" s="11"/>
      <c r="CZ164" s="11"/>
      <c r="DA164" s="11"/>
      <c r="DB164" s="11"/>
      <c r="DC164" s="11"/>
      <c r="DD164" s="11"/>
      <c r="DE164" s="11"/>
      <c r="DF164" s="11"/>
      <c r="DG164" s="11"/>
      <c r="DH164" s="11"/>
      <c r="DI164" s="11"/>
      <c r="DJ164" s="11"/>
      <c r="DK164" s="11"/>
      <c r="DL164" s="11"/>
      <c r="DM164" s="11"/>
      <c r="DN164" s="11"/>
      <c r="DO164" s="11"/>
      <c r="DP164" s="11"/>
      <c r="DQ164" s="11"/>
      <c r="DR164" s="11"/>
      <c r="DS164" s="11"/>
      <c r="DT164" s="11"/>
      <c r="DU164" s="11"/>
      <c r="DV164" s="11"/>
      <c r="DW164" s="11"/>
      <c r="DX164" s="11"/>
    </row>
    <row r="165" spans="6:128" ht="12.75">
      <c r="F165" s="11"/>
      <c r="G165" s="9">
        <f t="shared" si="59"/>
        <v>162</v>
      </c>
      <c r="H165" s="8">
        <f t="shared" si="55"/>
        <v>159.65466426869187</v>
      </c>
      <c r="I165" s="8">
        <f t="shared" si="57"/>
        <v>10.506577808748215</v>
      </c>
      <c r="J165" s="8">
        <f t="shared" si="56"/>
        <v>-32.33592155403522</v>
      </c>
      <c r="K165" s="8">
        <f t="shared" si="58"/>
        <v>127.31874271465665</v>
      </c>
      <c r="L165" s="8">
        <v>57</v>
      </c>
      <c r="M165" s="8"/>
      <c r="N165" s="8"/>
      <c r="O165" s="8">
        <v>23</v>
      </c>
      <c r="P165" s="64"/>
      <c r="Q165" s="11"/>
      <c r="R165" s="65"/>
      <c r="S165" s="65"/>
      <c r="T165" s="11"/>
      <c r="U165" s="65"/>
      <c r="V165" s="65"/>
      <c r="W165" s="11"/>
      <c r="X165" s="65"/>
      <c r="Y165" s="65"/>
      <c r="Z165" s="65"/>
      <c r="AA165" s="65"/>
      <c r="AB165" s="65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65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1"/>
      <c r="CW165" s="11"/>
      <c r="CX165" s="11"/>
      <c r="CY165" s="11"/>
      <c r="CZ165" s="11"/>
      <c r="DA165" s="11"/>
      <c r="DB165" s="11"/>
      <c r="DC165" s="11"/>
      <c r="DD165" s="11"/>
      <c r="DE165" s="11"/>
      <c r="DF165" s="11"/>
      <c r="DG165" s="11"/>
      <c r="DH165" s="11"/>
      <c r="DI165" s="11"/>
      <c r="DJ165" s="11"/>
      <c r="DK165" s="11"/>
      <c r="DL165" s="11"/>
      <c r="DM165" s="11"/>
      <c r="DN165" s="11"/>
      <c r="DO165" s="11"/>
      <c r="DP165" s="11"/>
      <c r="DQ165" s="11"/>
      <c r="DR165" s="11"/>
      <c r="DS165" s="11"/>
      <c r="DT165" s="11"/>
      <c r="DU165" s="11"/>
      <c r="DV165" s="11"/>
      <c r="DW165" s="11"/>
      <c r="DX165" s="11"/>
    </row>
    <row r="166" spans="6:128" ht="12.75">
      <c r="F166" s="11"/>
      <c r="G166" s="9">
        <f t="shared" si="59"/>
        <v>163</v>
      </c>
      <c r="H166" s="8">
        <f t="shared" si="55"/>
        <v>159.69090054519955</v>
      </c>
      <c r="I166" s="8">
        <f t="shared" si="57"/>
        <v>9.94063796057306</v>
      </c>
      <c r="J166" s="8">
        <f t="shared" si="56"/>
        <v>-32.5143617027432</v>
      </c>
      <c r="K166" s="8">
        <f t="shared" si="58"/>
        <v>127.17653884245635</v>
      </c>
      <c r="L166" s="8">
        <v>56</v>
      </c>
      <c r="M166" s="8"/>
      <c r="N166" s="8"/>
      <c r="O166" s="8">
        <v>24</v>
      </c>
      <c r="P166" s="64"/>
      <c r="Q166" s="11"/>
      <c r="R166" s="65"/>
      <c r="S166" s="65"/>
      <c r="T166" s="11"/>
      <c r="U166" s="65"/>
      <c r="V166" s="65"/>
      <c r="W166" s="11"/>
      <c r="X166" s="65"/>
      <c r="Y166" s="65"/>
      <c r="Z166" s="65"/>
      <c r="AA166" s="65"/>
      <c r="AB166" s="65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65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  <c r="CQ166" s="11"/>
      <c r="CR166" s="11"/>
      <c r="CS166" s="11"/>
      <c r="CT166" s="11"/>
      <c r="CU166" s="11"/>
      <c r="CV166" s="11"/>
      <c r="CW166" s="11"/>
      <c r="CX166" s="11"/>
      <c r="CY166" s="11"/>
      <c r="CZ166" s="11"/>
      <c r="DA166" s="11"/>
      <c r="DB166" s="11"/>
      <c r="DC166" s="11"/>
      <c r="DD166" s="11"/>
      <c r="DE166" s="11"/>
      <c r="DF166" s="11"/>
      <c r="DG166" s="11"/>
      <c r="DH166" s="11"/>
      <c r="DI166" s="11"/>
      <c r="DJ166" s="11"/>
      <c r="DK166" s="11"/>
      <c r="DL166" s="11"/>
      <c r="DM166" s="11"/>
      <c r="DN166" s="11"/>
      <c r="DO166" s="11"/>
      <c r="DP166" s="11"/>
      <c r="DQ166" s="11"/>
      <c r="DR166" s="11"/>
      <c r="DS166" s="11"/>
      <c r="DT166" s="11"/>
      <c r="DU166" s="11"/>
      <c r="DV166" s="11"/>
      <c r="DW166" s="11"/>
      <c r="DX166" s="11"/>
    </row>
    <row r="167" spans="6:128" ht="12.75">
      <c r="F167" s="11"/>
      <c r="G167" s="9">
        <f t="shared" si="59"/>
        <v>164</v>
      </c>
      <c r="H167" s="8">
        <f t="shared" si="55"/>
        <v>159.72530106272586</v>
      </c>
      <c r="I167" s="8">
        <f t="shared" si="57"/>
        <v>9.371670097777988</v>
      </c>
      <c r="J167" s="8">
        <f t="shared" si="56"/>
        <v>-32.682897661902835</v>
      </c>
      <c r="K167" s="8">
        <f t="shared" si="58"/>
        <v>127.04240340082302</v>
      </c>
      <c r="L167" s="8">
        <v>55</v>
      </c>
      <c r="M167" s="8"/>
      <c r="N167" s="8"/>
      <c r="O167" s="8">
        <v>25</v>
      </c>
      <c r="P167" s="64"/>
      <c r="Q167" s="11"/>
      <c r="R167" s="65"/>
      <c r="S167" s="65"/>
      <c r="T167" s="11"/>
      <c r="U167" s="65"/>
      <c r="V167" s="65"/>
      <c r="W167" s="11"/>
      <c r="X167" s="65"/>
      <c r="Y167" s="65"/>
      <c r="Z167" s="65"/>
      <c r="AA167" s="65"/>
      <c r="AB167" s="65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65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1"/>
      <c r="CR167" s="11"/>
      <c r="CS167" s="11"/>
      <c r="CT167" s="11"/>
      <c r="CU167" s="11"/>
      <c r="CV167" s="11"/>
      <c r="CW167" s="11"/>
      <c r="CX167" s="11"/>
      <c r="CY167" s="11"/>
      <c r="CZ167" s="11"/>
      <c r="DA167" s="11"/>
      <c r="DB167" s="11"/>
      <c r="DC167" s="11"/>
      <c r="DD167" s="11"/>
      <c r="DE167" s="11"/>
      <c r="DF167" s="11"/>
      <c r="DG167" s="11"/>
      <c r="DH167" s="11"/>
      <c r="DI167" s="11"/>
      <c r="DJ167" s="11"/>
      <c r="DK167" s="11"/>
      <c r="DL167" s="11"/>
      <c r="DM167" s="11"/>
      <c r="DN167" s="11"/>
      <c r="DO167" s="11"/>
      <c r="DP167" s="11"/>
      <c r="DQ167" s="11"/>
      <c r="DR167" s="11"/>
      <c r="DS167" s="11"/>
      <c r="DT167" s="11"/>
      <c r="DU167" s="11"/>
      <c r="DV167" s="11"/>
      <c r="DW167" s="11"/>
      <c r="DX167" s="11"/>
    </row>
    <row r="168" spans="6:128" ht="12.75">
      <c r="F168" s="11"/>
      <c r="G168" s="9">
        <f t="shared" si="59"/>
        <v>165</v>
      </c>
      <c r="H168" s="8">
        <f t="shared" si="55"/>
        <v>159.75782510846662</v>
      </c>
      <c r="I168" s="8">
        <f t="shared" si="57"/>
        <v>8.799847533485714</v>
      </c>
      <c r="J168" s="8">
        <f t="shared" si="56"/>
        <v>-32.84147809382832</v>
      </c>
      <c r="K168" s="8">
        <f t="shared" si="58"/>
        <v>126.91634701463829</v>
      </c>
      <c r="L168" s="8">
        <v>54</v>
      </c>
      <c r="M168" s="8"/>
      <c r="N168" s="8"/>
      <c r="O168" s="8">
        <v>26</v>
      </c>
      <c r="P168" s="64"/>
      <c r="Q168" s="11"/>
      <c r="R168" s="65"/>
      <c r="S168" s="65"/>
      <c r="T168" s="11"/>
      <c r="U168" s="65"/>
      <c r="V168" s="65"/>
      <c r="W168" s="11"/>
      <c r="X168" s="65"/>
      <c r="Y168" s="65"/>
      <c r="Z168" s="65"/>
      <c r="AA168" s="65"/>
      <c r="AB168" s="65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65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1"/>
      <c r="CN168" s="11"/>
      <c r="CO168" s="11"/>
      <c r="CP168" s="11"/>
      <c r="CQ168" s="11"/>
      <c r="CR168" s="11"/>
      <c r="CS168" s="11"/>
      <c r="CT168" s="11"/>
      <c r="CU168" s="11"/>
      <c r="CV168" s="11"/>
      <c r="CW168" s="11"/>
      <c r="CX168" s="11"/>
      <c r="CY168" s="11"/>
      <c r="CZ168" s="11"/>
      <c r="DA168" s="11"/>
      <c r="DB168" s="11"/>
      <c r="DC168" s="11"/>
      <c r="DD168" s="11"/>
      <c r="DE168" s="11"/>
      <c r="DF168" s="11"/>
      <c r="DG168" s="11"/>
      <c r="DH168" s="11"/>
      <c r="DI168" s="11"/>
      <c r="DJ168" s="11"/>
      <c r="DK168" s="11"/>
      <c r="DL168" s="11"/>
      <c r="DM168" s="11"/>
      <c r="DN168" s="11"/>
      <c r="DO168" s="11"/>
      <c r="DP168" s="11"/>
      <c r="DQ168" s="11"/>
      <c r="DR168" s="11"/>
      <c r="DS168" s="11"/>
      <c r="DT168" s="11"/>
      <c r="DU168" s="11"/>
      <c r="DV168" s="11"/>
      <c r="DW168" s="11"/>
      <c r="DX168" s="11"/>
    </row>
    <row r="169" spans="6:128" ht="12.75">
      <c r="F169" s="11"/>
      <c r="G169" s="9">
        <f t="shared" si="59"/>
        <v>166</v>
      </c>
      <c r="H169" s="8">
        <f t="shared" si="55"/>
        <v>159.78843421434624</v>
      </c>
      <c r="I169" s="8">
        <f t="shared" si="57"/>
        <v>8.225344450388702</v>
      </c>
      <c r="J169" s="8">
        <f t="shared" si="56"/>
        <v>-32.99005469338388</v>
      </c>
      <c r="K169" s="8">
        <f t="shared" si="58"/>
        <v>126.79837952096236</v>
      </c>
      <c r="L169" s="8">
        <v>53</v>
      </c>
      <c r="M169" s="8"/>
      <c r="N169" s="8"/>
      <c r="O169" s="8">
        <v>27</v>
      </c>
      <c r="P169" s="64"/>
      <c r="Q169" s="11"/>
      <c r="R169" s="65"/>
      <c r="S169" s="65"/>
      <c r="T169" s="11"/>
      <c r="U169" s="65"/>
      <c r="V169" s="65"/>
      <c r="W169" s="11"/>
      <c r="X169" s="65"/>
      <c r="Y169" s="65"/>
      <c r="Z169" s="65"/>
      <c r="AA169" s="65"/>
      <c r="AB169" s="65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65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  <c r="CU169" s="11"/>
      <c r="CV169" s="11"/>
      <c r="CW169" s="11"/>
      <c r="CX169" s="11"/>
      <c r="CY169" s="11"/>
      <c r="CZ169" s="11"/>
      <c r="DA169" s="11"/>
      <c r="DB169" s="11"/>
      <c r="DC169" s="11"/>
      <c r="DD169" s="11"/>
      <c r="DE169" s="11"/>
      <c r="DF169" s="11"/>
      <c r="DG169" s="11"/>
      <c r="DH169" s="11"/>
      <c r="DI169" s="11"/>
      <c r="DJ169" s="11"/>
      <c r="DK169" s="11"/>
      <c r="DL169" s="11"/>
      <c r="DM169" s="11"/>
      <c r="DN169" s="11"/>
      <c r="DO169" s="11"/>
      <c r="DP169" s="11"/>
      <c r="DQ169" s="11"/>
      <c r="DR169" s="11"/>
      <c r="DS169" s="11"/>
      <c r="DT169" s="11"/>
      <c r="DU169" s="11"/>
      <c r="DV169" s="11"/>
      <c r="DW169" s="11"/>
      <c r="DX169" s="11"/>
    </row>
    <row r="170" spans="6:128" ht="12.75">
      <c r="F170" s="11"/>
      <c r="G170" s="9">
        <f t="shared" si="59"/>
        <v>167</v>
      </c>
      <c r="H170" s="8">
        <f t="shared" si="55"/>
        <v>159.81709219842824</v>
      </c>
      <c r="I170" s="8">
        <f t="shared" si="57"/>
        <v>7.648335847691403</v>
      </c>
      <c r="J170" s="8">
        <f t="shared" si="56"/>
        <v>-33.128582202698</v>
      </c>
      <c r="K170" s="8">
        <f t="shared" si="58"/>
        <v>126.68850999573024</v>
      </c>
      <c r="L170" s="8">
        <v>52</v>
      </c>
      <c r="M170" s="8"/>
      <c r="N170" s="8"/>
      <c r="O170" s="8">
        <v>28</v>
      </c>
      <c r="P170" s="64"/>
      <c r="Q170" s="11"/>
      <c r="R170" s="65"/>
      <c r="S170" s="65"/>
      <c r="T170" s="11"/>
      <c r="U170" s="65"/>
      <c r="V170" s="65"/>
      <c r="W170" s="11"/>
      <c r="X170" s="65"/>
      <c r="Y170" s="65"/>
      <c r="Z170" s="65"/>
      <c r="AA170" s="65"/>
      <c r="AB170" s="65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65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  <c r="CY170" s="11"/>
      <c r="CZ170" s="11"/>
      <c r="DA170" s="11"/>
      <c r="DB170" s="11"/>
      <c r="DC170" s="11"/>
      <c r="DD170" s="11"/>
      <c r="DE170" s="11"/>
      <c r="DF170" s="11"/>
      <c r="DG170" s="11"/>
      <c r="DH170" s="11"/>
      <c r="DI170" s="11"/>
      <c r="DJ170" s="11"/>
      <c r="DK170" s="11"/>
      <c r="DL170" s="11"/>
      <c r="DM170" s="11"/>
      <c r="DN170" s="11"/>
      <c r="DO170" s="11"/>
      <c r="DP170" s="11"/>
      <c r="DQ170" s="11"/>
      <c r="DR170" s="11"/>
      <c r="DS170" s="11"/>
      <c r="DT170" s="11"/>
      <c r="DU170" s="11"/>
      <c r="DV170" s="11"/>
      <c r="DW170" s="11"/>
      <c r="DX170" s="11"/>
    </row>
    <row r="171" spans="6:128" ht="12.75">
      <c r="F171" s="11"/>
      <c r="G171" s="9">
        <f t="shared" si="59"/>
        <v>168</v>
      </c>
      <c r="H171" s="8">
        <f t="shared" si="55"/>
        <v>159.84376520376833</v>
      </c>
      <c r="I171" s="8">
        <f t="shared" si="57"/>
        <v>7.068997487803816</v>
      </c>
      <c r="J171" s="8">
        <f t="shared" si="56"/>
        <v>-33.25701842494939</v>
      </c>
      <c r="K171" s="8">
        <f t="shared" si="58"/>
        <v>126.58674677881893</v>
      </c>
      <c r="L171" s="8">
        <v>51</v>
      </c>
      <c r="M171" s="8"/>
      <c r="N171" s="8"/>
      <c r="O171" s="8">
        <v>29</v>
      </c>
      <c r="P171" s="64"/>
      <c r="Q171" s="11"/>
      <c r="R171" s="65"/>
      <c r="S171" s="65"/>
      <c r="T171" s="11"/>
      <c r="U171" s="65"/>
      <c r="V171" s="65"/>
      <c r="W171" s="11"/>
      <c r="X171" s="65"/>
      <c r="Y171" s="65"/>
      <c r="Z171" s="65"/>
      <c r="AA171" s="65"/>
      <c r="AB171" s="65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65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11"/>
      <c r="CP171" s="11"/>
      <c r="CQ171" s="11"/>
      <c r="CR171" s="11"/>
      <c r="CS171" s="11"/>
      <c r="CT171" s="11"/>
      <c r="CU171" s="11"/>
      <c r="CV171" s="11"/>
      <c r="CW171" s="11"/>
      <c r="CX171" s="11"/>
      <c r="CY171" s="11"/>
      <c r="CZ171" s="11"/>
      <c r="DA171" s="11"/>
      <c r="DB171" s="11"/>
      <c r="DC171" s="11"/>
      <c r="DD171" s="11"/>
      <c r="DE171" s="11"/>
      <c r="DF171" s="11"/>
      <c r="DG171" s="11"/>
      <c r="DH171" s="11"/>
      <c r="DI171" s="11"/>
      <c r="DJ171" s="11"/>
      <c r="DK171" s="11"/>
      <c r="DL171" s="11"/>
      <c r="DM171" s="11"/>
      <c r="DN171" s="11"/>
      <c r="DO171" s="11"/>
      <c r="DP171" s="11"/>
      <c r="DQ171" s="11"/>
      <c r="DR171" s="11"/>
      <c r="DS171" s="11"/>
      <c r="DT171" s="11"/>
      <c r="DU171" s="11"/>
      <c r="DV171" s="11"/>
      <c r="DW171" s="11"/>
      <c r="DX171" s="11"/>
    </row>
    <row r="172" spans="6:128" ht="12.75">
      <c r="F172" s="11"/>
      <c r="G172" s="9">
        <f t="shared" si="59"/>
        <v>169</v>
      </c>
      <c r="H172" s="8">
        <f t="shared" si="55"/>
        <v>159.86842173468656</v>
      </c>
      <c r="I172" s="8">
        <f t="shared" si="57"/>
        <v>6.487505842802529</v>
      </c>
      <c r="J172" s="8">
        <f t="shared" si="56"/>
        <v>-33.375324237220575</v>
      </c>
      <c r="K172" s="8">
        <f t="shared" si="58"/>
        <v>126.49309749746598</v>
      </c>
      <c r="L172" s="8">
        <v>50</v>
      </c>
      <c r="M172" s="8"/>
      <c r="N172" s="8"/>
      <c r="O172" s="8">
        <v>30</v>
      </c>
      <c r="P172" s="64"/>
      <c r="Q172" s="11"/>
      <c r="R172" s="65"/>
      <c r="S172" s="65"/>
      <c r="T172" s="11"/>
      <c r="U172" s="65"/>
      <c r="V172" s="65"/>
      <c r="W172" s="11"/>
      <c r="X172" s="65"/>
      <c r="Y172" s="65"/>
      <c r="Z172" s="65"/>
      <c r="AA172" s="65"/>
      <c r="AB172" s="65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65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  <c r="CV172" s="11"/>
      <c r="CW172" s="11"/>
      <c r="CX172" s="11"/>
      <c r="CY172" s="11"/>
      <c r="CZ172" s="11"/>
      <c r="DA172" s="11"/>
      <c r="DB172" s="11"/>
      <c r="DC172" s="11"/>
      <c r="DD172" s="11"/>
      <c r="DE172" s="11"/>
      <c r="DF172" s="11"/>
      <c r="DG172" s="11"/>
      <c r="DH172" s="11"/>
      <c r="DI172" s="11"/>
      <c r="DJ172" s="11"/>
      <c r="DK172" s="11"/>
      <c r="DL172" s="11"/>
      <c r="DM172" s="11"/>
      <c r="DN172" s="11"/>
      <c r="DO172" s="11"/>
      <c r="DP172" s="11"/>
      <c r="DQ172" s="11"/>
      <c r="DR172" s="11"/>
      <c r="DS172" s="11"/>
      <c r="DT172" s="11"/>
      <c r="DU172" s="11"/>
      <c r="DV172" s="11"/>
      <c r="DW172" s="11"/>
      <c r="DX172" s="11"/>
    </row>
    <row r="173" spans="6:128" ht="12.75">
      <c r="F173" s="11"/>
      <c r="G173" s="9">
        <f t="shared" si="59"/>
        <v>170</v>
      </c>
      <c r="H173" s="8">
        <f t="shared" si="55"/>
        <v>159.89103269043656</v>
      </c>
      <c r="I173" s="8">
        <f t="shared" si="57"/>
        <v>5.904038040675629</v>
      </c>
      <c r="J173" s="8">
        <f t="shared" si="56"/>
        <v>-33.48346360241507</v>
      </c>
      <c r="K173" s="8">
        <f t="shared" si="58"/>
        <v>126.40756908802149</v>
      </c>
      <c r="L173" s="8">
        <v>49</v>
      </c>
      <c r="M173" s="8"/>
      <c r="N173" s="8"/>
      <c r="O173" s="8">
        <v>31</v>
      </c>
      <c r="P173" s="64"/>
      <c r="Q173" s="11"/>
      <c r="R173" s="65"/>
      <c r="S173" s="65"/>
      <c r="T173" s="11"/>
      <c r="U173" s="65"/>
      <c r="V173" s="65"/>
      <c r="W173" s="11"/>
      <c r="X173" s="65"/>
      <c r="Y173" s="65"/>
      <c r="Z173" s="65"/>
      <c r="AA173" s="65"/>
      <c r="AB173" s="65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65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1"/>
      <c r="CR173" s="11"/>
      <c r="CS173" s="11"/>
      <c r="CT173" s="11"/>
      <c r="CU173" s="11"/>
      <c r="CV173" s="11"/>
      <c r="CW173" s="11"/>
      <c r="CX173" s="11"/>
      <c r="CY173" s="11"/>
      <c r="CZ173" s="11"/>
      <c r="DA173" s="11"/>
      <c r="DB173" s="11"/>
      <c r="DC173" s="11"/>
      <c r="DD173" s="11"/>
      <c r="DE173" s="11"/>
      <c r="DF173" s="11"/>
      <c r="DG173" s="11"/>
      <c r="DH173" s="11"/>
      <c r="DI173" s="11"/>
      <c r="DJ173" s="11"/>
      <c r="DK173" s="11"/>
      <c r="DL173" s="11"/>
      <c r="DM173" s="11"/>
      <c r="DN173" s="11"/>
      <c r="DO173" s="11"/>
      <c r="DP173" s="11"/>
      <c r="DQ173" s="11"/>
      <c r="DR173" s="11"/>
      <c r="DS173" s="11"/>
      <c r="DT173" s="11"/>
      <c r="DU173" s="11"/>
      <c r="DV173" s="11"/>
      <c r="DW173" s="11"/>
      <c r="DX173" s="11"/>
    </row>
    <row r="174" spans="6:128" ht="12.75">
      <c r="F174" s="11"/>
      <c r="G174" s="9">
        <f t="shared" si="59"/>
        <v>171</v>
      </c>
      <c r="H174" s="8">
        <f t="shared" si="55"/>
        <v>159.911571396252</v>
      </c>
      <c r="I174" s="8">
        <f t="shared" si="57"/>
        <v>5.318771811367854</v>
      </c>
      <c r="J174" s="8">
        <f t="shared" si="56"/>
        <v>-33.58140358023468</v>
      </c>
      <c r="K174" s="8">
        <f t="shared" si="58"/>
        <v>126.33016781601731</v>
      </c>
      <c r="L174" s="8">
        <v>48</v>
      </c>
      <c r="M174" s="8"/>
      <c r="N174" s="8"/>
      <c r="O174" s="8">
        <v>32</v>
      </c>
      <c r="P174" s="64"/>
      <c r="Q174" s="11"/>
      <c r="R174" s="65"/>
      <c r="S174" s="65"/>
      <c r="T174" s="11"/>
      <c r="U174" s="65"/>
      <c r="V174" s="65"/>
      <c r="W174" s="11"/>
      <c r="X174" s="65"/>
      <c r="Y174" s="65"/>
      <c r="Z174" s="65"/>
      <c r="AA174" s="65"/>
      <c r="AB174" s="65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65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11"/>
      <c r="CP174" s="11"/>
      <c r="CQ174" s="11"/>
      <c r="CR174" s="11"/>
      <c r="CS174" s="11"/>
      <c r="CT174" s="11"/>
      <c r="CU174" s="11"/>
      <c r="CV174" s="11"/>
      <c r="CW174" s="11"/>
      <c r="CX174" s="11"/>
      <c r="CY174" s="11"/>
      <c r="CZ174" s="11"/>
      <c r="DA174" s="11"/>
      <c r="DB174" s="11"/>
      <c r="DC174" s="11"/>
      <c r="DD174" s="11"/>
      <c r="DE174" s="11"/>
      <c r="DF174" s="11"/>
      <c r="DG174" s="11"/>
      <c r="DH174" s="11"/>
      <c r="DI174" s="11"/>
      <c r="DJ174" s="11"/>
      <c r="DK174" s="11"/>
      <c r="DL174" s="11"/>
      <c r="DM174" s="11"/>
      <c r="DN174" s="11"/>
      <c r="DO174" s="11"/>
      <c r="DP174" s="11"/>
      <c r="DQ174" s="11"/>
      <c r="DR174" s="11"/>
      <c r="DS174" s="11"/>
      <c r="DT174" s="11"/>
      <c r="DU174" s="11"/>
      <c r="DV174" s="11"/>
      <c r="DW174" s="11"/>
      <c r="DX174" s="11"/>
    </row>
    <row r="175" spans="6:128" ht="12.75">
      <c r="F175" s="11"/>
      <c r="G175" s="9">
        <f t="shared" si="59"/>
        <v>172</v>
      </c>
      <c r="H175" s="8">
        <f t="shared" si="55"/>
        <v>159.9300136317519</v>
      </c>
      <c r="I175" s="8">
        <f t="shared" si="57"/>
        <v>4.731885432642235</v>
      </c>
      <c r="J175" s="8">
        <f t="shared" si="56"/>
        <v>-33.66911433721339</v>
      </c>
      <c r="K175" s="8">
        <f t="shared" si="58"/>
        <v>126.26089929453852</v>
      </c>
      <c r="L175" s="8">
        <v>47</v>
      </c>
      <c r="M175" s="8"/>
      <c r="N175" s="8"/>
      <c r="O175" s="8">
        <v>33</v>
      </c>
      <c r="P175" s="64"/>
      <c r="Q175" s="11"/>
      <c r="R175" s="65"/>
      <c r="S175" s="65"/>
      <c r="T175" s="11"/>
      <c r="U175" s="65"/>
      <c r="V175" s="65"/>
      <c r="W175" s="11"/>
      <c r="X175" s="65"/>
      <c r="Y175" s="65"/>
      <c r="Z175" s="65"/>
      <c r="AA175" s="65"/>
      <c r="AB175" s="65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65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  <c r="CV175" s="11"/>
      <c r="CW175" s="11"/>
      <c r="CX175" s="11"/>
      <c r="CY175" s="11"/>
      <c r="CZ175" s="11"/>
      <c r="DA175" s="11"/>
      <c r="DB175" s="11"/>
      <c r="DC175" s="11"/>
      <c r="DD175" s="11"/>
      <c r="DE175" s="11"/>
      <c r="DF175" s="11"/>
      <c r="DG175" s="11"/>
      <c r="DH175" s="11"/>
      <c r="DI175" s="11"/>
      <c r="DJ175" s="11"/>
      <c r="DK175" s="11"/>
      <c r="DL175" s="11"/>
      <c r="DM175" s="11"/>
      <c r="DN175" s="11"/>
      <c r="DO175" s="11"/>
      <c r="DP175" s="11"/>
      <c r="DQ175" s="11"/>
      <c r="DR175" s="11"/>
      <c r="DS175" s="11"/>
      <c r="DT175" s="11"/>
      <c r="DU175" s="11"/>
      <c r="DV175" s="11"/>
      <c r="DW175" s="11"/>
      <c r="DX175" s="11"/>
    </row>
    <row r="176" spans="6:128" ht="12.75">
      <c r="F176" s="11"/>
      <c r="G176" s="9">
        <f t="shared" si="59"/>
        <v>173</v>
      </c>
      <c r="H176" s="8">
        <f t="shared" si="55"/>
        <v>159.94633765668888</v>
      </c>
      <c r="I176" s="8">
        <f t="shared" si="57"/>
        <v>4.143557675775017</v>
      </c>
      <c r="J176" s="8">
        <f t="shared" si="56"/>
        <v>-33.74656915580495</v>
      </c>
      <c r="K176" s="8">
        <f t="shared" si="58"/>
        <v>126.19976850088393</v>
      </c>
      <c r="L176" s="8">
        <v>46</v>
      </c>
      <c r="M176" s="8"/>
      <c r="N176" s="8"/>
      <c r="O176" s="8">
        <v>34</v>
      </c>
      <c r="P176" s="64"/>
      <c r="Q176" s="11"/>
      <c r="R176" s="65"/>
      <c r="S176" s="65"/>
      <c r="T176" s="11"/>
      <c r="U176" s="65"/>
      <c r="V176" s="65"/>
      <c r="W176" s="11"/>
      <c r="X176" s="65"/>
      <c r="Y176" s="65"/>
      <c r="Z176" s="65"/>
      <c r="AA176" s="65"/>
      <c r="AB176" s="65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65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  <c r="CO176" s="11"/>
      <c r="CP176" s="11"/>
      <c r="CQ176" s="11"/>
      <c r="CR176" s="11"/>
      <c r="CS176" s="11"/>
      <c r="CT176" s="11"/>
      <c r="CU176" s="11"/>
      <c r="CV176" s="11"/>
      <c r="CW176" s="11"/>
      <c r="CX176" s="11"/>
      <c r="CY176" s="11"/>
      <c r="CZ176" s="11"/>
      <c r="DA176" s="11"/>
      <c r="DB176" s="11"/>
      <c r="DC176" s="11"/>
      <c r="DD176" s="11"/>
      <c r="DE176" s="11"/>
      <c r="DF176" s="11"/>
      <c r="DG176" s="11"/>
      <c r="DH176" s="11"/>
      <c r="DI176" s="11"/>
      <c r="DJ176" s="11"/>
      <c r="DK176" s="11"/>
      <c r="DL176" s="11"/>
      <c r="DM176" s="11"/>
      <c r="DN176" s="11"/>
      <c r="DO176" s="11"/>
      <c r="DP176" s="11"/>
      <c r="DQ176" s="11"/>
      <c r="DR176" s="11"/>
      <c r="DS176" s="11"/>
      <c r="DT176" s="11"/>
      <c r="DU176" s="11"/>
      <c r="DV176" s="11"/>
      <c r="DW176" s="11"/>
      <c r="DX176" s="11"/>
    </row>
    <row r="177" spans="6:128" ht="12.75">
      <c r="F177" s="11"/>
      <c r="G177" s="9">
        <f t="shared" si="59"/>
        <v>174</v>
      </c>
      <c r="H177" s="8">
        <f t="shared" si="55"/>
        <v>159.96052423402512</v>
      </c>
      <c r="I177" s="8">
        <f t="shared" si="57"/>
        <v>3.553967751100227</v>
      </c>
      <c r="J177" s="8">
        <f t="shared" si="56"/>
        <v>-33.81374444252129</v>
      </c>
      <c r="K177" s="8">
        <f t="shared" si="58"/>
        <v>126.14677979150383</v>
      </c>
      <c r="L177" s="8">
        <v>45</v>
      </c>
      <c r="M177" s="8"/>
      <c r="N177" s="8"/>
      <c r="O177" s="8">
        <v>35</v>
      </c>
      <c r="P177" s="64"/>
      <c r="Q177" s="11"/>
      <c r="R177" s="65"/>
      <c r="S177" s="65"/>
      <c r="T177" s="11"/>
      <c r="U177" s="65"/>
      <c r="V177" s="65"/>
      <c r="W177" s="11"/>
      <c r="X177" s="65"/>
      <c r="Y177" s="65"/>
      <c r="Z177" s="65"/>
      <c r="AA177" s="65"/>
      <c r="AB177" s="65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65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1"/>
      <c r="CN177" s="11"/>
      <c r="CO177" s="11"/>
      <c r="CP177" s="11"/>
      <c r="CQ177" s="11"/>
      <c r="CR177" s="11"/>
      <c r="CS177" s="11"/>
      <c r="CT177" s="11"/>
      <c r="CU177" s="11"/>
      <c r="CV177" s="11"/>
      <c r="CW177" s="11"/>
      <c r="CX177" s="11"/>
      <c r="CY177" s="11"/>
      <c r="CZ177" s="11"/>
      <c r="DA177" s="11"/>
      <c r="DB177" s="11"/>
      <c r="DC177" s="11"/>
      <c r="DD177" s="11"/>
      <c r="DE177" s="11"/>
      <c r="DF177" s="11"/>
      <c r="DG177" s="11"/>
      <c r="DH177" s="11"/>
      <c r="DI177" s="11"/>
      <c r="DJ177" s="11"/>
      <c r="DK177" s="11"/>
      <c r="DL177" s="11"/>
      <c r="DM177" s="11"/>
      <c r="DN177" s="11"/>
      <c r="DO177" s="11"/>
      <c r="DP177" s="11"/>
      <c r="DQ177" s="11"/>
      <c r="DR177" s="11"/>
      <c r="DS177" s="11"/>
      <c r="DT177" s="11"/>
      <c r="DU177" s="11"/>
      <c r="DV177" s="11"/>
      <c r="DW177" s="11"/>
      <c r="DX177" s="11"/>
    </row>
    <row r="178" spans="6:128" ht="12.75">
      <c r="F178" s="11"/>
      <c r="G178" s="9">
        <f t="shared" si="59"/>
        <v>175</v>
      </c>
      <c r="H178" s="8">
        <f t="shared" si="55"/>
        <v>159.9725566503238</v>
      </c>
      <c r="I178" s="8">
        <f t="shared" si="57"/>
        <v>2.9632952534203936</v>
      </c>
      <c r="J178" s="8">
        <f t="shared" si="56"/>
        <v>-33.87061973511935</v>
      </c>
      <c r="K178" s="8">
        <f t="shared" si="58"/>
        <v>126.10193691520446</v>
      </c>
      <c r="L178" s="8">
        <v>44</v>
      </c>
      <c r="M178" s="8"/>
      <c r="N178" s="8"/>
      <c r="O178" s="8">
        <v>36</v>
      </c>
      <c r="P178" s="64"/>
      <c r="Q178" s="11"/>
      <c r="R178" s="65"/>
      <c r="S178" s="65"/>
      <c r="T178" s="11"/>
      <c r="U178" s="65"/>
      <c r="V178" s="65"/>
      <c r="W178" s="11"/>
      <c r="X178" s="65"/>
      <c r="Y178" s="65"/>
      <c r="Z178" s="65"/>
      <c r="AA178" s="65"/>
      <c r="AB178" s="65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65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  <c r="CQ178" s="11"/>
      <c r="CR178" s="11"/>
      <c r="CS178" s="11"/>
      <c r="CT178" s="11"/>
      <c r="CU178" s="11"/>
      <c r="CV178" s="11"/>
      <c r="CW178" s="11"/>
      <c r="CX178" s="11"/>
      <c r="CY178" s="11"/>
      <c r="CZ178" s="11"/>
      <c r="DA178" s="11"/>
      <c r="DB178" s="11"/>
      <c r="DC178" s="11"/>
      <c r="DD178" s="11"/>
      <c r="DE178" s="11"/>
      <c r="DF178" s="11"/>
      <c r="DG178" s="11"/>
      <c r="DH178" s="11"/>
      <c r="DI178" s="11"/>
      <c r="DJ178" s="11"/>
      <c r="DK178" s="11"/>
      <c r="DL178" s="11"/>
      <c r="DM178" s="11"/>
      <c r="DN178" s="11"/>
      <c r="DO178" s="11"/>
      <c r="DP178" s="11"/>
      <c r="DQ178" s="11"/>
      <c r="DR178" s="11"/>
      <c r="DS178" s="11"/>
      <c r="DT178" s="11"/>
      <c r="DU178" s="11"/>
      <c r="DV178" s="11"/>
      <c r="DW178" s="11"/>
      <c r="DX178" s="11"/>
    </row>
    <row r="179" spans="6:128" ht="12.75">
      <c r="F179" s="11"/>
      <c r="G179" s="9">
        <f t="shared" si="59"/>
        <v>176</v>
      </c>
      <c r="H179" s="8">
        <f t="shared" si="55"/>
        <v>159.9824207334438</v>
      </c>
      <c r="I179" s="8">
        <f t="shared" si="57"/>
        <v>2.371720107300268</v>
      </c>
      <c r="J179" s="8">
        <f t="shared" si="56"/>
        <v>-33.917177708834025</v>
      </c>
      <c r="K179" s="8">
        <f t="shared" si="58"/>
        <v>126.06524302460977</v>
      </c>
      <c r="L179" s="8">
        <v>43</v>
      </c>
      <c r="M179" s="8"/>
      <c r="N179" s="8"/>
      <c r="O179" s="8">
        <v>37</v>
      </c>
      <c r="P179" s="64"/>
      <c r="Q179" s="11"/>
      <c r="R179" s="65"/>
      <c r="S179" s="65"/>
      <c r="T179" s="11"/>
      <c r="U179" s="65"/>
      <c r="V179" s="65"/>
      <c r="W179" s="11"/>
      <c r="X179" s="65"/>
      <c r="Y179" s="65"/>
      <c r="Z179" s="65"/>
      <c r="AA179" s="65"/>
      <c r="AB179" s="65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65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  <c r="CV179" s="11"/>
      <c r="CW179" s="11"/>
      <c r="CX179" s="11"/>
      <c r="CY179" s="11"/>
      <c r="CZ179" s="11"/>
      <c r="DA179" s="11"/>
      <c r="DB179" s="11"/>
      <c r="DC179" s="11"/>
      <c r="DD179" s="11"/>
      <c r="DE179" s="11"/>
      <c r="DF179" s="11"/>
      <c r="DG179" s="11"/>
      <c r="DH179" s="11"/>
      <c r="DI179" s="11"/>
      <c r="DJ179" s="11"/>
      <c r="DK179" s="11"/>
      <c r="DL179" s="11"/>
      <c r="DM179" s="11"/>
      <c r="DN179" s="11"/>
      <c r="DO179" s="11"/>
      <c r="DP179" s="11"/>
      <c r="DQ179" s="11"/>
      <c r="DR179" s="11"/>
      <c r="DS179" s="11"/>
      <c r="DT179" s="11"/>
      <c r="DU179" s="11"/>
      <c r="DV179" s="11"/>
      <c r="DW179" s="11"/>
      <c r="DX179" s="11"/>
    </row>
    <row r="180" spans="6:128" ht="12.75">
      <c r="F180" s="11"/>
      <c r="G180" s="9">
        <f t="shared" si="59"/>
        <v>177</v>
      </c>
      <c r="H180" s="8">
        <f t="shared" si="55"/>
        <v>159.9901048675288</v>
      </c>
      <c r="I180" s="8">
        <f t="shared" si="57"/>
        <v>1.7794225122600895</v>
      </c>
      <c r="J180" s="8">
        <f t="shared" si="56"/>
        <v>-33.95340418165551</v>
      </c>
      <c r="K180" s="8">
        <f t="shared" si="58"/>
        <v>126.03670068587329</v>
      </c>
      <c r="L180" s="8">
        <v>42</v>
      </c>
      <c r="M180" s="8"/>
      <c r="N180" s="8"/>
      <c r="O180" s="8">
        <v>38</v>
      </c>
      <c r="P180" s="64"/>
      <c r="Q180" s="11"/>
      <c r="R180" s="65"/>
      <c r="S180" s="65"/>
      <c r="T180" s="11"/>
      <c r="U180" s="65"/>
      <c r="V180" s="65"/>
      <c r="W180" s="11"/>
      <c r="X180" s="65"/>
      <c r="Y180" s="65"/>
      <c r="Z180" s="65"/>
      <c r="AA180" s="65"/>
      <c r="AB180" s="65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65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  <c r="CV180" s="11"/>
      <c r="CW180" s="11"/>
      <c r="CX180" s="11"/>
      <c r="CY180" s="11"/>
      <c r="CZ180" s="11"/>
      <c r="DA180" s="11"/>
      <c r="DB180" s="11"/>
      <c r="DC180" s="11"/>
      <c r="DD180" s="11"/>
      <c r="DE180" s="11"/>
      <c r="DF180" s="11"/>
      <c r="DG180" s="11"/>
      <c r="DH180" s="11"/>
      <c r="DI180" s="11"/>
      <c r="DJ180" s="11"/>
      <c r="DK180" s="11"/>
      <c r="DL180" s="11"/>
      <c r="DM180" s="11"/>
      <c r="DN180" s="11"/>
      <c r="DO180" s="11"/>
      <c r="DP180" s="11"/>
      <c r="DQ180" s="11"/>
      <c r="DR180" s="11"/>
      <c r="DS180" s="11"/>
      <c r="DT180" s="11"/>
      <c r="DU180" s="11"/>
      <c r="DV180" s="11"/>
      <c r="DW180" s="11"/>
      <c r="DX180" s="11"/>
    </row>
    <row r="181" spans="6:128" ht="12.75">
      <c r="F181" s="11"/>
      <c r="G181" s="9">
        <f t="shared" si="59"/>
        <v>178</v>
      </c>
      <c r="H181" s="8">
        <f t="shared" si="55"/>
        <v>159.99560000528194</v>
      </c>
      <c r="I181" s="8">
        <f t="shared" si="57"/>
        <v>1.1865828878850238</v>
      </c>
      <c r="J181" s="8">
        <f t="shared" si="56"/>
        <v>-33.97928811864926</v>
      </c>
      <c r="K181" s="8">
        <f t="shared" si="58"/>
        <v>126.01631188663268</v>
      </c>
      <c r="L181" s="8">
        <v>41</v>
      </c>
      <c r="M181" s="8"/>
      <c r="N181" s="8"/>
      <c r="O181" s="8">
        <v>39</v>
      </c>
      <c r="P181" s="64"/>
      <c r="Q181" s="11"/>
      <c r="R181" s="65"/>
      <c r="S181" s="65"/>
      <c r="T181" s="11"/>
      <c r="U181" s="65"/>
      <c r="V181" s="65"/>
      <c r="W181" s="11"/>
      <c r="X181" s="65"/>
      <c r="Y181" s="65"/>
      <c r="Z181" s="65"/>
      <c r="AA181" s="65"/>
      <c r="AB181" s="65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65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1"/>
      <c r="CL181" s="11"/>
      <c r="CM181" s="11"/>
      <c r="CN181" s="11"/>
      <c r="CO181" s="11"/>
      <c r="CP181" s="11"/>
      <c r="CQ181" s="11"/>
      <c r="CR181" s="11"/>
      <c r="CS181" s="11"/>
      <c r="CT181" s="11"/>
      <c r="CU181" s="11"/>
      <c r="CV181" s="11"/>
      <c r="CW181" s="11"/>
      <c r="CX181" s="11"/>
      <c r="CY181" s="11"/>
      <c r="CZ181" s="11"/>
      <c r="DA181" s="11"/>
      <c r="DB181" s="11"/>
      <c r="DC181" s="11"/>
      <c r="DD181" s="11"/>
      <c r="DE181" s="11"/>
      <c r="DF181" s="11"/>
      <c r="DG181" s="11"/>
      <c r="DH181" s="11"/>
      <c r="DI181" s="11"/>
      <c r="DJ181" s="11"/>
      <c r="DK181" s="11"/>
      <c r="DL181" s="11"/>
      <c r="DM181" s="11"/>
      <c r="DN181" s="11"/>
      <c r="DO181" s="11"/>
      <c r="DP181" s="11"/>
      <c r="DQ181" s="11"/>
      <c r="DR181" s="11"/>
      <c r="DS181" s="11"/>
      <c r="DT181" s="11"/>
      <c r="DU181" s="11"/>
      <c r="DV181" s="11"/>
      <c r="DW181" s="11"/>
      <c r="DX181" s="11"/>
    </row>
    <row r="182" spans="6:128" ht="12.75">
      <c r="F182" s="11"/>
      <c r="G182" s="9">
        <f t="shared" si="59"/>
        <v>179</v>
      </c>
      <c r="H182" s="8">
        <f t="shared" si="55"/>
        <v>159.99889967751977</v>
      </c>
      <c r="I182" s="8">
        <f t="shared" si="57"/>
        <v>0.593381818867637</v>
      </c>
      <c r="J182" s="8">
        <f t="shared" si="56"/>
        <v>-33.9948216353173</v>
      </c>
      <c r="K182" s="8">
        <f t="shared" si="58"/>
        <v>126.00407804220248</v>
      </c>
      <c r="L182" s="8">
        <v>40</v>
      </c>
      <c r="M182" s="8"/>
      <c r="N182" s="8"/>
      <c r="O182" s="8">
        <v>40</v>
      </c>
      <c r="P182" s="64"/>
      <c r="Q182" s="11"/>
      <c r="R182" s="65"/>
      <c r="S182" s="65"/>
      <c r="T182" s="11"/>
      <c r="U182" s="65"/>
      <c r="V182" s="65"/>
      <c r="W182" s="11"/>
      <c r="X182" s="65"/>
      <c r="Y182" s="65"/>
      <c r="Z182" s="65"/>
      <c r="AA182" s="65"/>
      <c r="AB182" s="65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65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11"/>
      <c r="CL182" s="11"/>
      <c r="CM182" s="11"/>
      <c r="CN182" s="11"/>
      <c r="CO182" s="11"/>
      <c r="CP182" s="11"/>
      <c r="CQ182" s="11"/>
      <c r="CR182" s="11"/>
      <c r="CS182" s="11"/>
      <c r="CT182" s="11"/>
      <c r="CU182" s="11"/>
      <c r="CV182" s="11"/>
      <c r="CW182" s="11"/>
      <c r="CX182" s="11"/>
      <c r="CY182" s="11"/>
      <c r="CZ182" s="11"/>
      <c r="DA182" s="11"/>
      <c r="DB182" s="11"/>
      <c r="DC182" s="11"/>
      <c r="DD182" s="11"/>
      <c r="DE182" s="11"/>
      <c r="DF182" s="11"/>
      <c r="DG182" s="11"/>
      <c r="DH182" s="11"/>
      <c r="DI182" s="11"/>
      <c r="DJ182" s="11"/>
      <c r="DK182" s="11"/>
      <c r="DL182" s="11"/>
      <c r="DM182" s="11"/>
      <c r="DN182" s="11"/>
      <c r="DO182" s="11"/>
      <c r="DP182" s="11"/>
      <c r="DQ182" s="11"/>
      <c r="DR182" s="11"/>
      <c r="DS182" s="11"/>
      <c r="DT182" s="11"/>
      <c r="DU182" s="11"/>
      <c r="DV182" s="11"/>
      <c r="DW182" s="11"/>
      <c r="DX182" s="11"/>
    </row>
    <row r="183" spans="6:128" ht="12.75">
      <c r="F183" s="11"/>
      <c r="G183" s="9">
        <f t="shared" si="59"/>
        <v>180</v>
      </c>
      <c r="H183" s="8">
        <f t="shared" si="55"/>
        <v>160</v>
      </c>
      <c r="I183" s="8">
        <f t="shared" si="57"/>
        <v>4.165504746689308E-15</v>
      </c>
      <c r="J183" s="8">
        <f t="shared" si="56"/>
        <v>-34</v>
      </c>
      <c r="K183" s="8">
        <f t="shared" si="58"/>
        <v>126</v>
      </c>
      <c r="L183" s="8">
        <v>39</v>
      </c>
      <c r="M183" s="8"/>
      <c r="N183" s="8"/>
      <c r="O183" s="8">
        <v>41</v>
      </c>
      <c r="P183" s="64"/>
      <c r="Q183" s="11"/>
      <c r="R183" s="65"/>
      <c r="S183" s="65"/>
      <c r="T183" s="11"/>
      <c r="U183" s="65"/>
      <c r="V183" s="65"/>
      <c r="W183" s="11"/>
      <c r="X183" s="65"/>
      <c r="Y183" s="65"/>
      <c r="Z183" s="65"/>
      <c r="AA183" s="65"/>
      <c r="AB183" s="65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65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11"/>
      <c r="CP183" s="11"/>
      <c r="CQ183" s="11"/>
      <c r="CR183" s="11"/>
      <c r="CS183" s="11"/>
      <c r="CT183" s="11"/>
      <c r="CU183" s="11"/>
      <c r="CV183" s="11"/>
      <c r="CW183" s="11"/>
      <c r="CX183" s="11"/>
      <c r="CY183" s="11"/>
      <c r="CZ183" s="11"/>
      <c r="DA183" s="11"/>
      <c r="DB183" s="11"/>
      <c r="DC183" s="11"/>
      <c r="DD183" s="11"/>
      <c r="DE183" s="11"/>
      <c r="DF183" s="11"/>
      <c r="DG183" s="11"/>
      <c r="DH183" s="11"/>
      <c r="DI183" s="11"/>
      <c r="DJ183" s="11"/>
      <c r="DK183" s="11"/>
      <c r="DL183" s="11"/>
      <c r="DM183" s="11"/>
      <c r="DN183" s="11"/>
      <c r="DO183" s="11"/>
      <c r="DP183" s="11"/>
      <c r="DQ183" s="11"/>
      <c r="DR183" s="11"/>
      <c r="DS183" s="11"/>
      <c r="DT183" s="11"/>
      <c r="DU183" s="11"/>
      <c r="DV183" s="11"/>
      <c r="DW183" s="11"/>
      <c r="DX183" s="11"/>
    </row>
    <row r="184" spans="6:128" ht="12.75">
      <c r="F184" s="11"/>
      <c r="G184" s="9">
        <f t="shared" si="59"/>
        <v>181</v>
      </c>
      <c r="H184" s="8">
        <f t="shared" si="55"/>
        <v>159.99889967751977</v>
      </c>
      <c r="I184" s="8">
        <f t="shared" si="57"/>
        <v>-0.5933818188676285</v>
      </c>
      <c r="J184" s="8">
        <f t="shared" si="56"/>
        <v>-33.9948216353173</v>
      </c>
      <c r="K184" s="8">
        <f t="shared" si="58"/>
        <v>126.00407804220248</v>
      </c>
      <c r="L184" s="8">
        <v>38</v>
      </c>
      <c r="M184" s="8"/>
      <c r="N184" s="8"/>
      <c r="O184" s="8">
        <v>42</v>
      </c>
      <c r="P184" s="64"/>
      <c r="Q184" s="11"/>
      <c r="R184" s="65"/>
      <c r="S184" s="65"/>
      <c r="T184" s="11"/>
      <c r="U184" s="65"/>
      <c r="V184" s="65"/>
      <c r="W184" s="11"/>
      <c r="X184" s="65"/>
      <c r="Y184" s="65"/>
      <c r="Z184" s="65"/>
      <c r="AA184" s="65"/>
      <c r="AB184" s="65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65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1"/>
      <c r="CL184" s="11"/>
      <c r="CM184" s="11"/>
      <c r="CN184" s="11"/>
      <c r="CO184" s="11"/>
      <c r="CP184" s="11"/>
      <c r="CQ184" s="11"/>
      <c r="CR184" s="11"/>
      <c r="CS184" s="11"/>
      <c r="CT184" s="11"/>
      <c r="CU184" s="11"/>
      <c r="CV184" s="11"/>
      <c r="CW184" s="11"/>
      <c r="CX184" s="11"/>
      <c r="CY184" s="11"/>
      <c r="CZ184" s="11"/>
      <c r="DA184" s="11"/>
      <c r="DB184" s="11"/>
      <c r="DC184" s="11"/>
      <c r="DD184" s="11"/>
      <c r="DE184" s="11"/>
      <c r="DF184" s="11"/>
      <c r="DG184" s="11"/>
      <c r="DH184" s="11"/>
      <c r="DI184" s="11"/>
      <c r="DJ184" s="11"/>
      <c r="DK184" s="11"/>
      <c r="DL184" s="11"/>
      <c r="DM184" s="11"/>
      <c r="DN184" s="11"/>
      <c r="DO184" s="11"/>
      <c r="DP184" s="11"/>
      <c r="DQ184" s="11"/>
      <c r="DR184" s="11"/>
      <c r="DS184" s="11"/>
      <c r="DT184" s="11"/>
      <c r="DU184" s="11"/>
      <c r="DV184" s="11"/>
      <c r="DW184" s="11"/>
      <c r="DX184" s="11"/>
    </row>
    <row r="185" spans="6:128" ht="12.75">
      <c r="F185" s="11"/>
      <c r="G185" s="9">
        <f t="shared" si="59"/>
        <v>182</v>
      </c>
      <c r="H185" s="8">
        <f t="shared" si="55"/>
        <v>159.99560000528194</v>
      </c>
      <c r="I185" s="8">
        <f t="shared" si="57"/>
        <v>-1.1865828878850306</v>
      </c>
      <c r="J185" s="8">
        <f t="shared" si="56"/>
        <v>-33.97928811864926</v>
      </c>
      <c r="K185" s="8">
        <f t="shared" si="58"/>
        <v>126.01631188663268</v>
      </c>
      <c r="L185" s="8">
        <v>37</v>
      </c>
      <c r="M185" s="8"/>
      <c r="N185" s="8"/>
      <c r="O185" s="8">
        <v>43</v>
      </c>
      <c r="P185" s="64"/>
      <c r="Q185" s="11"/>
      <c r="R185" s="65"/>
      <c r="S185" s="65"/>
      <c r="T185" s="11"/>
      <c r="U185" s="65"/>
      <c r="V185" s="65"/>
      <c r="W185" s="11"/>
      <c r="X185" s="65"/>
      <c r="Y185" s="65"/>
      <c r="Z185" s="65"/>
      <c r="AA185" s="65"/>
      <c r="AB185" s="65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65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1"/>
      <c r="CN185" s="11"/>
      <c r="CO185" s="11"/>
      <c r="CP185" s="11"/>
      <c r="CQ185" s="11"/>
      <c r="CR185" s="11"/>
      <c r="CS185" s="11"/>
      <c r="CT185" s="11"/>
      <c r="CU185" s="11"/>
      <c r="CV185" s="11"/>
      <c r="CW185" s="11"/>
      <c r="CX185" s="11"/>
      <c r="CY185" s="11"/>
      <c r="CZ185" s="11"/>
      <c r="DA185" s="11"/>
      <c r="DB185" s="11"/>
      <c r="DC185" s="11"/>
      <c r="DD185" s="11"/>
      <c r="DE185" s="11"/>
      <c r="DF185" s="11"/>
      <c r="DG185" s="11"/>
      <c r="DH185" s="11"/>
      <c r="DI185" s="11"/>
      <c r="DJ185" s="11"/>
      <c r="DK185" s="11"/>
      <c r="DL185" s="11"/>
      <c r="DM185" s="11"/>
      <c r="DN185" s="11"/>
      <c r="DO185" s="11"/>
      <c r="DP185" s="11"/>
      <c r="DQ185" s="11"/>
      <c r="DR185" s="11"/>
      <c r="DS185" s="11"/>
      <c r="DT185" s="11"/>
      <c r="DU185" s="11"/>
      <c r="DV185" s="11"/>
      <c r="DW185" s="11"/>
      <c r="DX185" s="11"/>
    </row>
    <row r="186" spans="6:128" ht="12.75">
      <c r="F186" s="11"/>
      <c r="G186" s="9">
        <f t="shared" si="59"/>
        <v>183</v>
      </c>
      <c r="H186" s="8">
        <f t="shared" si="55"/>
        <v>159.9901048675288</v>
      </c>
      <c r="I186" s="8">
        <f t="shared" si="57"/>
        <v>-1.7794225122600809</v>
      </c>
      <c r="J186" s="8">
        <f t="shared" si="56"/>
        <v>-33.95340418165551</v>
      </c>
      <c r="K186" s="8">
        <f t="shared" si="58"/>
        <v>126.03670068587329</v>
      </c>
      <c r="L186" s="8">
        <v>36</v>
      </c>
      <c r="M186" s="8"/>
      <c r="N186" s="8"/>
      <c r="O186" s="8">
        <v>44</v>
      </c>
      <c r="P186" s="64"/>
      <c r="Q186" s="11"/>
      <c r="R186" s="65"/>
      <c r="S186" s="65"/>
      <c r="T186" s="11"/>
      <c r="U186" s="65"/>
      <c r="V186" s="65"/>
      <c r="W186" s="11"/>
      <c r="X186" s="65"/>
      <c r="Y186" s="65"/>
      <c r="Z186" s="65"/>
      <c r="AA186" s="65"/>
      <c r="AB186" s="65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65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11"/>
      <c r="CP186" s="11"/>
      <c r="CQ186" s="11"/>
      <c r="CR186" s="11"/>
      <c r="CS186" s="11"/>
      <c r="CT186" s="11"/>
      <c r="CU186" s="11"/>
      <c r="CV186" s="11"/>
      <c r="CW186" s="11"/>
      <c r="CX186" s="11"/>
      <c r="CY186" s="11"/>
      <c r="CZ186" s="11"/>
      <c r="DA186" s="11"/>
      <c r="DB186" s="11"/>
      <c r="DC186" s="11"/>
      <c r="DD186" s="11"/>
      <c r="DE186" s="11"/>
      <c r="DF186" s="11"/>
      <c r="DG186" s="11"/>
      <c r="DH186" s="11"/>
      <c r="DI186" s="11"/>
      <c r="DJ186" s="11"/>
      <c r="DK186" s="11"/>
      <c r="DL186" s="11"/>
      <c r="DM186" s="11"/>
      <c r="DN186" s="11"/>
      <c r="DO186" s="11"/>
      <c r="DP186" s="11"/>
      <c r="DQ186" s="11"/>
      <c r="DR186" s="11"/>
      <c r="DS186" s="11"/>
      <c r="DT186" s="11"/>
      <c r="DU186" s="11"/>
      <c r="DV186" s="11"/>
      <c r="DW186" s="11"/>
      <c r="DX186" s="11"/>
    </row>
    <row r="187" spans="6:128" ht="12.75">
      <c r="F187" s="11"/>
      <c r="G187" s="9">
        <f t="shared" si="59"/>
        <v>184</v>
      </c>
      <c r="H187" s="8">
        <f t="shared" si="55"/>
        <v>159.9824207334438</v>
      </c>
      <c r="I187" s="8">
        <f t="shared" si="57"/>
        <v>-2.371720107300244</v>
      </c>
      <c r="J187" s="8">
        <f t="shared" si="56"/>
        <v>-33.917177708834025</v>
      </c>
      <c r="K187" s="8">
        <f t="shared" si="58"/>
        <v>126.06524302460977</v>
      </c>
      <c r="L187" s="8">
        <v>35</v>
      </c>
      <c r="M187" s="8"/>
      <c r="N187" s="8"/>
      <c r="O187" s="8">
        <v>45</v>
      </c>
      <c r="P187" s="64"/>
      <c r="Q187" s="11"/>
      <c r="R187" s="65"/>
      <c r="S187" s="65"/>
      <c r="T187" s="11"/>
      <c r="U187" s="65"/>
      <c r="V187" s="65"/>
      <c r="W187" s="11"/>
      <c r="X187" s="65"/>
      <c r="Y187" s="65"/>
      <c r="Z187" s="65"/>
      <c r="AA187" s="65"/>
      <c r="AB187" s="65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65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  <c r="CH187" s="11"/>
      <c r="CI187" s="11"/>
      <c r="CJ187" s="11"/>
      <c r="CK187" s="11"/>
      <c r="CL187" s="11"/>
      <c r="CM187" s="11"/>
      <c r="CN187" s="11"/>
      <c r="CO187" s="11"/>
      <c r="CP187" s="11"/>
      <c r="CQ187" s="11"/>
      <c r="CR187" s="11"/>
      <c r="CS187" s="11"/>
      <c r="CT187" s="11"/>
      <c r="CU187" s="11"/>
      <c r="CV187" s="11"/>
      <c r="CW187" s="11"/>
      <c r="CX187" s="11"/>
      <c r="CY187" s="11"/>
      <c r="CZ187" s="11"/>
      <c r="DA187" s="11"/>
      <c r="DB187" s="11"/>
      <c r="DC187" s="11"/>
      <c r="DD187" s="11"/>
      <c r="DE187" s="11"/>
      <c r="DF187" s="11"/>
      <c r="DG187" s="11"/>
      <c r="DH187" s="11"/>
      <c r="DI187" s="11"/>
      <c r="DJ187" s="11"/>
      <c r="DK187" s="11"/>
      <c r="DL187" s="11"/>
      <c r="DM187" s="11"/>
      <c r="DN187" s="11"/>
      <c r="DO187" s="11"/>
      <c r="DP187" s="11"/>
      <c r="DQ187" s="11"/>
      <c r="DR187" s="11"/>
      <c r="DS187" s="11"/>
      <c r="DT187" s="11"/>
      <c r="DU187" s="11"/>
      <c r="DV187" s="11"/>
      <c r="DW187" s="11"/>
      <c r="DX187" s="11"/>
    </row>
    <row r="188" spans="6:128" ht="12.75">
      <c r="F188" s="11"/>
      <c r="G188" s="9">
        <f t="shared" si="59"/>
        <v>185</v>
      </c>
      <c r="H188" s="8">
        <f t="shared" si="55"/>
        <v>159.9725566503238</v>
      </c>
      <c r="I188" s="8">
        <f t="shared" si="57"/>
        <v>-2.96329525342037</v>
      </c>
      <c r="J188" s="8">
        <f t="shared" si="56"/>
        <v>-33.87061973511935</v>
      </c>
      <c r="K188" s="8">
        <f t="shared" si="58"/>
        <v>126.10193691520446</v>
      </c>
      <c r="L188" s="8">
        <v>34</v>
      </c>
      <c r="M188" s="8"/>
      <c r="N188" s="8"/>
      <c r="O188" s="8">
        <v>46</v>
      </c>
      <c r="P188" s="64"/>
      <c r="Q188" s="11"/>
      <c r="R188" s="65"/>
      <c r="S188" s="65"/>
      <c r="T188" s="11"/>
      <c r="U188" s="65"/>
      <c r="V188" s="65"/>
      <c r="W188" s="11"/>
      <c r="X188" s="65"/>
      <c r="Y188" s="65"/>
      <c r="Z188" s="65"/>
      <c r="AA188" s="65"/>
      <c r="AB188" s="65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65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1"/>
      <c r="CN188" s="11"/>
      <c r="CO188" s="11"/>
      <c r="CP188" s="11"/>
      <c r="CQ188" s="11"/>
      <c r="CR188" s="11"/>
      <c r="CS188" s="11"/>
      <c r="CT188" s="11"/>
      <c r="CU188" s="11"/>
      <c r="CV188" s="11"/>
      <c r="CW188" s="11"/>
      <c r="CX188" s="11"/>
      <c r="CY188" s="11"/>
      <c r="CZ188" s="11"/>
      <c r="DA188" s="11"/>
      <c r="DB188" s="11"/>
      <c r="DC188" s="11"/>
      <c r="DD188" s="11"/>
      <c r="DE188" s="11"/>
      <c r="DF188" s="11"/>
      <c r="DG188" s="11"/>
      <c r="DH188" s="11"/>
      <c r="DI188" s="11"/>
      <c r="DJ188" s="11"/>
      <c r="DK188" s="11"/>
      <c r="DL188" s="11"/>
      <c r="DM188" s="11"/>
      <c r="DN188" s="11"/>
      <c r="DO188" s="11"/>
      <c r="DP188" s="11"/>
      <c r="DQ188" s="11"/>
      <c r="DR188" s="11"/>
      <c r="DS188" s="11"/>
      <c r="DT188" s="11"/>
      <c r="DU188" s="11"/>
      <c r="DV188" s="11"/>
      <c r="DW188" s="11"/>
      <c r="DX188" s="11"/>
    </row>
    <row r="189" spans="6:128" ht="12.75">
      <c r="F189" s="11"/>
      <c r="G189" s="9">
        <f t="shared" si="59"/>
        <v>186</v>
      </c>
      <c r="H189" s="8">
        <f t="shared" si="55"/>
        <v>159.96052423402512</v>
      </c>
      <c r="I189" s="8">
        <f t="shared" si="57"/>
        <v>-3.553967751100204</v>
      </c>
      <c r="J189" s="8">
        <f t="shared" si="56"/>
        <v>-33.8137444425213</v>
      </c>
      <c r="K189" s="8">
        <f t="shared" si="58"/>
        <v>126.14677979150382</v>
      </c>
      <c r="L189" s="8">
        <v>33</v>
      </c>
      <c r="M189" s="8"/>
      <c r="N189" s="8"/>
      <c r="O189" s="8">
        <v>47</v>
      </c>
      <c r="P189" s="64"/>
      <c r="Q189" s="11"/>
      <c r="R189" s="65"/>
      <c r="S189" s="65"/>
      <c r="T189" s="11"/>
      <c r="U189" s="65"/>
      <c r="V189" s="65"/>
      <c r="W189" s="11"/>
      <c r="X189" s="65"/>
      <c r="Y189" s="65"/>
      <c r="Z189" s="65"/>
      <c r="AA189" s="65"/>
      <c r="AB189" s="65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65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  <c r="CL189" s="11"/>
      <c r="CM189" s="11"/>
      <c r="CN189" s="11"/>
      <c r="CO189" s="11"/>
      <c r="CP189" s="11"/>
      <c r="CQ189" s="11"/>
      <c r="CR189" s="11"/>
      <c r="CS189" s="11"/>
      <c r="CT189" s="11"/>
      <c r="CU189" s="11"/>
      <c r="CV189" s="11"/>
      <c r="CW189" s="11"/>
      <c r="CX189" s="11"/>
      <c r="CY189" s="11"/>
      <c r="CZ189" s="11"/>
      <c r="DA189" s="11"/>
      <c r="DB189" s="11"/>
      <c r="DC189" s="11"/>
      <c r="DD189" s="11"/>
      <c r="DE189" s="11"/>
      <c r="DF189" s="11"/>
      <c r="DG189" s="11"/>
      <c r="DH189" s="11"/>
      <c r="DI189" s="11"/>
      <c r="DJ189" s="11"/>
      <c r="DK189" s="11"/>
      <c r="DL189" s="11"/>
      <c r="DM189" s="11"/>
      <c r="DN189" s="11"/>
      <c r="DO189" s="11"/>
      <c r="DP189" s="11"/>
      <c r="DQ189" s="11"/>
      <c r="DR189" s="11"/>
      <c r="DS189" s="11"/>
      <c r="DT189" s="11"/>
      <c r="DU189" s="11"/>
      <c r="DV189" s="11"/>
      <c r="DW189" s="11"/>
      <c r="DX189" s="11"/>
    </row>
    <row r="190" spans="6:128" ht="12.75">
      <c r="F190" s="11"/>
      <c r="G190" s="9">
        <f t="shared" si="59"/>
        <v>187</v>
      </c>
      <c r="H190" s="8">
        <f t="shared" si="55"/>
        <v>159.94633765668888</v>
      </c>
      <c r="I190" s="8">
        <f t="shared" si="57"/>
        <v>-4.143557675775023</v>
      </c>
      <c r="J190" s="8">
        <f t="shared" si="56"/>
        <v>-33.74656915580495</v>
      </c>
      <c r="K190" s="8">
        <f t="shared" si="58"/>
        <v>126.19976850088393</v>
      </c>
      <c r="L190" s="8">
        <v>32</v>
      </c>
      <c r="M190" s="8"/>
      <c r="N190" s="8"/>
      <c r="O190" s="8">
        <v>48</v>
      </c>
      <c r="P190" s="64"/>
      <c r="Q190" s="11"/>
      <c r="R190" s="65"/>
      <c r="S190" s="65"/>
      <c r="T190" s="11"/>
      <c r="U190" s="65"/>
      <c r="V190" s="65"/>
      <c r="W190" s="11"/>
      <c r="X190" s="65"/>
      <c r="Y190" s="65"/>
      <c r="Z190" s="65"/>
      <c r="AA190" s="65"/>
      <c r="AB190" s="65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65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11"/>
      <c r="CL190" s="11"/>
      <c r="CM190" s="11"/>
      <c r="CN190" s="11"/>
      <c r="CO190" s="11"/>
      <c r="CP190" s="11"/>
      <c r="CQ190" s="11"/>
      <c r="CR190" s="11"/>
      <c r="CS190" s="11"/>
      <c r="CT190" s="11"/>
      <c r="CU190" s="11"/>
      <c r="CV190" s="11"/>
      <c r="CW190" s="11"/>
      <c r="CX190" s="11"/>
      <c r="CY190" s="11"/>
      <c r="CZ190" s="11"/>
      <c r="DA190" s="11"/>
      <c r="DB190" s="11"/>
      <c r="DC190" s="11"/>
      <c r="DD190" s="11"/>
      <c r="DE190" s="11"/>
      <c r="DF190" s="11"/>
      <c r="DG190" s="11"/>
      <c r="DH190" s="11"/>
      <c r="DI190" s="11"/>
      <c r="DJ190" s="11"/>
      <c r="DK190" s="11"/>
      <c r="DL190" s="11"/>
      <c r="DM190" s="11"/>
      <c r="DN190" s="11"/>
      <c r="DO190" s="11"/>
      <c r="DP190" s="11"/>
      <c r="DQ190" s="11"/>
      <c r="DR190" s="11"/>
      <c r="DS190" s="11"/>
      <c r="DT190" s="11"/>
      <c r="DU190" s="11"/>
      <c r="DV190" s="11"/>
      <c r="DW190" s="11"/>
      <c r="DX190" s="11"/>
    </row>
    <row r="191" spans="6:128" ht="12.75">
      <c r="F191" s="11"/>
      <c r="G191" s="9">
        <f t="shared" si="59"/>
        <v>188</v>
      </c>
      <c r="H191" s="8">
        <f t="shared" si="55"/>
        <v>159.9300136317519</v>
      </c>
      <c r="I191" s="8">
        <f t="shared" si="57"/>
        <v>-4.731885432642228</v>
      </c>
      <c r="J191" s="8">
        <f t="shared" si="56"/>
        <v>-33.66911433721339</v>
      </c>
      <c r="K191" s="8">
        <f t="shared" si="58"/>
        <v>126.26089929453852</v>
      </c>
      <c r="L191" s="8">
        <v>31</v>
      </c>
      <c r="M191" s="8"/>
      <c r="N191" s="8"/>
      <c r="O191" s="8">
        <v>49</v>
      </c>
      <c r="P191" s="64"/>
      <c r="Q191" s="11"/>
      <c r="R191" s="65"/>
      <c r="S191" s="65"/>
      <c r="T191" s="11"/>
      <c r="U191" s="65"/>
      <c r="V191" s="65"/>
      <c r="W191" s="11"/>
      <c r="X191" s="65"/>
      <c r="Y191" s="65"/>
      <c r="Z191" s="65"/>
      <c r="AA191" s="65"/>
      <c r="AB191" s="65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65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  <c r="CH191" s="11"/>
      <c r="CI191" s="11"/>
      <c r="CJ191" s="11"/>
      <c r="CK191" s="11"/>
      <c r="CL191" s="11"/>
      <c r="CM191" s="11"/>
      <c r="CN191" s="11"/>
      <c r="CO191" s="11"/>
      <c r="CP191" s="11"/>
      <c r="CQ191" s="11"/>
      <c r="CR191" s="11"/>
      <c r="CS191" s="11"/>
      <c r="CT191" s="11"/>
      <c r="CU191" s="11"/>
      <c r="CV191" s="11"/>
      <c r="CW191" s="11"/>
      <c r="CX191" s="11"/>
      <c r="CY191" s="11"/>
      <c r="CZ191" s="11"/>
      <c r="DA191" s="11"/>
      <c r="DB191" s="11"/>
      <c r="DC191" s="11"/>
      <c r="DD191" s="11"/>
      <c r="DE191" s="11"/>
      <c r="DF191" s="11"/>
      <c r="DG191" s="11"/>
      <c r="DH191" s="11"/>
      <c r="DI191" s="11"/>
      <c r="DJ191" s="11"/>
      <c r="DK191" s="11"/>
      <c r="DL191" s="11"/>
      <c r="DM191" s="11"/>
      <c r="DN191" s="11"/>
      <c r="DO191" s="11"/>
      <c r="DP191" s="11"/>
      <c r="DQ191" s="11"/>
      <c r="DR191" s="11"/>
      <c r="DS191" s="11"/>
      <c r="DT191" s="11"/>
      <c r="DU191" s="11"/>
      <c r="DV191" s="11"/>
      <c r="DW191" s="11"/>
      <c r="DX191" s="11"/>
    </row>
    <row r="192" spans="6:128" ht="12.75">
      <c r="F192" s="11"/>
      <c r="G192" s="9">
        <f t="shared" si="59"/>
        <v>189</v>
      </c>
      <c r="H192" s="8">
        <f t="shared" si="55"/>
        <v>159.911571396252</v>
      </c>
      <c r="I192" s="8">
        <f t="shared" si="57"/>
        <v>-5.318771811367845</v>
      </c>
      <c r="J192" s="8">
        <f t="shared" si="56"/>
        <v>-33.581403580234685</v>
      </c>
      <c r="K192" s="8">
        <f t="shared" si="58"/>
        <v>126.33016781601731</v>
      </c>
      <c r="L192" s="8">
        <v>30</v>
      </c>
      <c r="M192" s="8"/>
      <c r="N192" s="8"/>
      <c r="O192" s="8">
        <v>50</v>
      </c>
      <c r="P192" s="64"/>
      <c r="Q192" s="11"/>
      <c r="R192" s="65"/>
      <c r="S192" s="65"/>
      <c r="T192" s="11"/>
      <c r="U192" s="65"/>
      <c r="V192" s="65"/>
      <c r="W192" s="11"/>
      <c r="X192" s="65"/>
      <c r="Y192" s="65"/>
      <c r="Z192" s="65"/>
      <c r="AA192" s="65"/>
      <c r="AB192" s="65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65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  <c r="CH192" s="11"/>
      <c r="CI192" s="11"/>
      <c r="CJ192" s="11"/>
      <c r="CK192" s="11"/>
      <c r="CL192" s="11"/>
      <c r="CM192" s="11"/>
      <c r="CN192" s="11"/>
      <c r="CO192" s="11"/>
      <c r="CP192" s="11"/>
      <c r="CQ192" s="11"/>
      <c r="CR192" s="11"/>
      <c r="CS192" s="11"/>
      <c r="CT192" s="11"/>
      <c r="CU192" s="11"/>
      <c r="CV192" s="11"/>
      <c r="CW192" s="11"/>
      <c r="CX192" s="11"/>
      <c r="CY192" s="11"/>
      <c r="CZ192" s="11"/>
      <c r="DA192" s="11"/>
      <c r="DB192" s="11"/>
      <c r="DC192" s="11"/>
      <c r="DD192" s="11"/>
      <c r="DE192" s="11"/>
      <c r="DF192" s="11"/>
      <c r="DG192" s="11"/>
      <c r="DH192" s="11"/>
      <c r="DI192" s="11"/>
      <c r="DJ192" s="11"/>
      <c r="DK192" s="11"/>
      <c r="DL192" s="11"/>
      <c r="DM192" s="11"/>
      <c r="DN192" s="11"/>
      <c r="DO192" s="11"/>
      <c r="DP192" s="11"/>
      <c r="DQ192" s="11"/>
      <c r="DR192" s="11"/>
      <c r="DS192" s="11"/>
      <c r="DT192" s="11"/>
      <c r="DU192" s="11"/>
      <c r="DV192" s="11"/>
      <c r="DW192" s="11"/>
      <c r="DX192" s="11"/>
    </row>
    <row r="193" spans="6:128" ht="12.75">
      <c r="F193" s="11"/>
      <c r="G193" s="9">
        <f t="shared" si="59"/>
        <v>190</v>
      </c>
      <c r="H193" s="8">
        <f t="shared" si="55"/>
        <v>159.89103269043656</v>
      </c>
      <c r="I193" s="8">
        <f t="shared" si="57"/>
        <v>-5.904038040675636</v>
      </c>
      <c r="J193" s="8">
        <f t="shared" si="56"/>
        <v>-33.48346360241507</v>
      </c>
      <c r="K193" s="8">
        <f t="shared" si="58"/>
        <v>126.40756908802149</v>
      </c>
      <c r="L193" s="8">
        <v>29</v>
      </c>
      <c r="M193" s="8"/>
      <c r="N193" s="8"/>
      <c r="O193" s="8">
        <v>51</v>
      </c>
      <c r="P193" s="64"/>
      <c r="Q193" s="11"/>
      <c r="R193" s="65"/>
      <c r="S193" s="65"/>
      <c r="T193" s="11"/>
      <c r="U193" s="65"/>
      <c r="V193" s="65"/>
      <c r="W193" s="11"/>
      <c r="X193" s="65"/>
      <c r="Y193" s="65"/>
      <c r="Z193" s="65"/>
      <c r="AA193" s="65"/>
      <c r="AB193" s="65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65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  <c r="CH193" s="11"/>
      <c r="CI193" s="11"/>
      <c r="CJ193" s="11"/>
      <c r="CK193" s="11"/>
      <c r="CL193" s="11"/>
      <c r="CM193" s="11"/>
      <c r="CN193" s="11"/>
      <c r="CO193" s="11"/>
      <c r="CP193" s="11"/>
      <c r="CQ193" s="11"/>
      <c r="CR193" s="11"/>
      <c r="CS193" s="11"/>
      <c r="CT193" s="11"/>
      <c r="CU193" s="11"/>
      <c r="CV193" s="11"/>
      <c r="CW193" s="11"/>
      <c r="CX193" s="11"/>
      <c r="CY193" s="11"/>
      <c r="CZ193" s="11"/>
      <c r="DA193" s="11"/>
      <c r="DB193" s="11"/>
      <c r="DC193" s="11"/>
      <c r="DD193" s="11"/>
      <c r="DE193" s="11"/>
      <c r="DF193" s="11"/>
      <c r="DG193" s="11"/>
      <c r="DH193" s="11"/>
      <c r="DI193" s="11"/>
      <c r="DJ193" s="11"/>
      <c r="DK193" s="11"/>
      <c r="DL193" s="11"/>
      <c r="DM193" s="11"/>
      <c r="DN193" s="11"/>
      <c r="DO193" s="11"/>
      <c r="DP193" s="11"/>
      <c r="DQ193" s="11"/>
      <c r="DR193" s="11"/>
      <c r="DS193" s="11"/>
      <c r="DT193" s="11"/>
      <c r="DU193" s="11"/>
      <c r="DV193" s="11"/>
      <c r="DW193" s="11"/>
      <c r="DX193" s="11"/>
    </row>
    <row r="194" spans="6:128" ht="12.75">
      <c r="F194" s="11"/>
      <c r="G194" s="9">
        <f t="shared" si="59"/>
        <v>191</v>
      </c>
      <c r="H194" s="8">
        <f t="shared" si="55"/>
        <v>159.86842173468656</v>
      </c>
      <c r="I194" s="8">
        <f t="shared" si="57"/>
        <v>-6.487505842802521</v>
      </c>
      <c r="J194" s="8">
        <f t="shared" si="56"/>
        <v>-33.375324237220575</v>
      </c>
      <c r="K194" s="8">
        <f t="shared" si="58"/>
        <v>126.49309749746598</v>
      </c>
      <c r="L194" s="8">
        <v>28</v>
      </c>
      <c r="M194" s="8"/>
      <c r="N194" s="8"/>
      <c r="O194" s="8">
        <v>52</v>
      </c>
      <c r="P194" s="64"/>
      <c r="Q194" s="11"/>
      <c r="R194" s="65"/>
      <c r="S194" s="65"/>
      <c r="T194" s="11"/>
      <c r="U194" s="65"/>
      <c r="V194" s="65"/>
      <c r="W194" s="11"/>
      <c r="X194" s="65"/>
      <c r="Y194" s="65"/>
      <c r="Z194" s="65"/>
      <c r="AA194" s="65"/>
      <c r="AB194" s="65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65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  <c r="CG194" s="11"/>
      <c r="CH194" s="11"/>
      <c r="CI194" s="11"/>
      <c r="CJ194" s="11"/>
      <c r="CK194" s="11"/>
      <c r="CL194" s="11"/>
      <c r="CM194" s="11"/>
      <c r="CN194" s="11"/>
      <c r="CO194" s="11"/>
      <c r="CP194" s="11"/>
      <c r="CQ194" s="11"/>
      <c r="CR194" s="11"/>
      <c r="CS194" s="11"/>
      <c r="CT194" s="11"/>
      <c r="CU194" s="11"/>
      <c r="CV194" s="11"/>
      <c r="CW194" s="11"/>
      <c r="CX194" s="11"/>
      <c r="CY194" s="11"/>
      <c r="CZ194" s="11"/>
      <c r="DA194" s="11"/>
      <c r="DB194" s="11"/>
      <c r="DC194" s="11"/>
      <c r="DD194" s="11"/>
      <c r="DE194" s="11"/>
      <c r="DF194" s="11"/>
      <c r="DG194" s="11"/>
      <c r="DH194" s="11"/>
      <c r="DI194" s="11"/>
      <c r="DJ194" s="11"/>
      <c r="DK194" s="11"/>
      <c r="DL194" s="11"/>
      <c r="DM194" s="11"/>
      <c r="DN194" s="11"/>
      <c r="DO194" s="11"/>
      <c r="DP194" s="11"/>
      <c r="DQ194" s="11"/>
      <c r="DR194" s="11"/>
      <c r="DS194" s="11"/>
      <c r="DT194" s="11"/>
      <c r="DU194" s="11"/>
      <c r="DV194" s="11"/>
      <c r="DW194" s="11"/>
      <c r="DX194" s="11"/>
    </row>
    <row r="195" spans="6:128" ht="12.75">
      <c r="F195" s="11"/>
      <c r="G195" s="9">
        <f t="shared" si="59"/>
        <v>192</v>
      </c>
      <c r="H195" s="8">
        <f aca="true" t="shared" si="60" ref="H195:H258">SQRT($F$6^2-$F$3^2*(SIN(G195*PI()/180))^2)</f>
        <v>159.84376520376833</v>
      </c>
      <c r="I195" s="8">
        <f t="shared" si="57"/>
        <v>-7.068997487803808</v>
      </c>
      <c r="J195" s="8">
        <f aca="true" t="shared" si="61" ref="J195:J258">$F$3*COS(G195*PI()/180)</f>
        <v>-33.25701842494939</v>
      </c>
      <c r="K195" s="8">
        <f t="shared" si="58"/>
        <v>126.58674677881893</v>
      </c>
      <c r="L195" s="8">
        <v>27</v>
      </c>
      <c r="M195" s="8"/>
      <c r="N195" s="8"/>
      <c r="O195" s="8">
        <v>53</v>
      </c>
      <c r="P195" s="64"/>
      <c r="Q195" s="11"/>
      <c r="R195" s="65"/>
      <c r="S195" s="65"/>
      <c r="T195" s="11"/>
      <c r="U195" s="65"/>
      <c r="V195" s="65"/>
      <c r="W195" s="11"/>
      <c r="X195" s="65"/>
      <c r="Y195" s="65"/>
      <c r="Z195" s="65"/>
      <c r="AA195" s="65"/>
      <c r="AB195" s="65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65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  <c r="CG195" s="11"/>
      <c r="CH195" s="11"/>
      <c r="CI195" s="11"/>
      <c r="CJ195" s="11"/>
      <c r="CK195" s="11"/>
      <c r="CL195" s="11"/>
      <c r="CM195" s="11"/>
      <c r="CN195" s="11"/>
      <c r="CO195" s="11"/>
      <c r="CP195" s="11"/>
      <c r="CQ195" s="11"/>
      <c r="CR195" s="11"/>
      <c r="CS195" s="11"/>
      <c r="CT195" s="11"/>
      <c r="CU195" s="11"/>
      <c r="CV195" s="11"/>
      <c r="CW195" s="11"/>
      <c r="CX195" s="11"/>
      <c r="CY195" s="11"/>
      <c r="CZ195" s="11"/>
      <c r="DA195" s="11"/>
      <c r="DB195" s="11"/>
      <c r="DC195" s="11"/>
      <c r="DD195" s="11"/>
      <c r="DE195" s="11"/>
      <c r="DF195" s="11"/>
      <c r="DG195" s="11"/>
      <c r="DH195" s="11"/>
      <c r="DI195" s="11"/>
      <c r="DJ195" s="11"/>
      <c r="DK195" s="11"/>
      <c r="DL195" s="11"/>
      <c r="DM195" s="11"/>
      <c r="DN195" s="11"/>
      <c r="DO195" s="11"/>
      <c r="DP195" s="11"/>
      <c r="DQ195" s="11"/>
      <c r="DR195" s="11"/>
      <c r="DS195" s="11"/>
      <c r="DT195" s="11"/>
      <c r="DU195" s="11"/>
      <c r="DV195" s="11"/>
      <c r="DW195" s="11"/>
      <c r="DX195" s="11"/>
    </row>
    <row r="196" spans="6:128" ht="12.75">
      <c r="F196" s="11"/>
      <c r="G196" s="9">
        <f t="shared" si="59"/>
        <v>193</v>
      </c>
      <c r="H196" s="8">
        <f t="shared" si="60"/>
        <v>159.81709219842824</v>
      </c>
      <c r="I196" s="8">
        <f aca="true" t="shared" si="62" ref="I196:I259">$F$3*SIN(G196*PI()/180)</f>
        <v>-7.648335847691409</v>
      </c>
      <c r="J196" s="8">
        <f t="shared" si="61"/>
        <v>-33.128582202698</v>
      </c>
      <c r="K196" s="8">
        <f aca="true" t="shared" si="63" ref="K196:K259">H196+J196</f>
        <v>126.68850999573024</v>
      </c>
      <c r="L196" s="8">
        <v>26</v>
      </c>
      <c r="M196" s="8"/>
      <c r="N196" s="8"/>
      <c r="O196" s="8">
        <v>54</v>
      </c>
      <c r="P196" s="64"/>
      <c r="Q196" s="11"/>
      <c r="R196" s="65"/>
      <c r="S196" s="65"/>
      <c r="T196" s="11"/>
      <c r="U196" s="65"/>
      <c r="V196" s="65"/>
      <c r="W196" s="11"/>
      <c r="X196" s="65"/>
      <c r="Y196" s="65"/>
      <c r="Z196" s="65"/>
      <c r="AA196" s="65"/>
      <c r="AB196" s="65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65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  <c r="CG196" s="11"/>
      <c r="CH196" s="11"/>
      <c r="CI196" s="11"/>
      <c r="CJ196" s="11"/>
      <c r="CK196" s="11"/>
      <c r="CL196" s="11"/>
      <c r="CM196" s="11"/>
      <c r="CN196" s="11"/>
      <c r="CO196" s="11"/>
      <c r="CP196" s="11"/>
      <c r="CQ196" s="11"/>
      <c r="CR196" s="11"/>
      <c r="CS196" s="11"/>
      <c r="CT196" s="11"/>
      <c r="CU196" s="11"/>
      <c r="CV196" s="11"/>
      <c r="CW196" s="11"/>
      <c r="CX196" s="11"/>
      <c r="CY196" s="11"/>
      <c r="CZ196" s="11"/>
      <c r="DA196" s="11"/>
      <c r="DB196" s="11"/>
      <c r="DC196" s="11"/>
      <c r="DD196" s="11"/>
      <c r="DE196" s="11"/>
      <c r="DF196" s="11"/>
      <c r="DG196" s="11"/>
      <c r="DH196" s="11"/>
      <c r="DI196" s="11"/>
      <c r="DJ196" s="11"/>
      <c r="DK196" s="11"/>
      <c r="DL196" s="11"/>
      <c r="DM196" s="11"/>
      <c r="DN196" s="11"/>
      <c r="DO196" s="11"/>
      <c r="DP196" s="11"/>
      <c r="DQ196" s="11"/>
      <c r="DR196" s="11"/>
      <c r="DS196" s="11"/>
      <c r="DT196" s="11"/>
      <c r="DU196" s="11"/>
      <c r="DV196" s="11"/>
      <c r="DW196" s="11"/>
      <c r="DX196" s="11"/>
    </row>
    <row r="197" spans="6:128" ht="12.75">
      <c r="F197" s="11"/>
      <c r="G197" s="9">
        <f aca="true" t="shared" si="64" ref="G197:G260">G196+1</f>
        <v>194</v>
      </c>
      <c r="H197" s="8">
        <f t="shared" si="60"/>
        <v>159.78843421434624</v>
      </c>
      <c r="I197" s="8">
        <f t="shared" si="62"/>
        <v>-8.225344450388695</v>
      </c>
      <c r="J197" s="8">
        <f t="shared" si="61"/>
        <v>-32.99005469338388</v>
      </c>
      <c r="K197" s="8">
        <f t="shared" si="63"/>
        <v>126.79837952096236</v>
      </c>
      <c r="L197" s="8">
        <v>25</v>
      </c>
      <c r="M197" s="8"/>
      <c r="N197" s="8"/>
      <c r="O197" s="8">
        <v>55</v>
      </c>
      <c r="P197" s="64"/>
      <c r="Q197" s="11"/>
      <c r="R197" s="65"/>
      <c r="S197" s="65"/>
      <c r="T197" s="11"/>
      <c r="U197" s="65"/>
      <c r="V197" s="65"/>
      <c r="W197" s="11"/>
      <c r="X197" s="65"/>
      <c r="Y197" s="65"/>
      <c r="Z197" s="65"/>
      <c r="AA197" s="65"/>
      <c r="AB197" s="65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65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1"/>
      <c r="CL197" s="11"/>
      <c r="CM197" s="11"/>
      <c r="CN197" s="11"/>
      <c r="CO197" s="11"/>
      <c r="CP197" s="11"/>
      <c r="CQ197" s="11"/>
      <c r="CR197" s="11"/>
      <c r="CS197" s="11"/>
      <c r="CT197" s="11"/>
      <c r="CU197" s="11"/>
      <c r="CV197" s="11"/>
      <c r="CW197" s="11"/>
      <c r="CX197" s="11"/>
      <c r="CY197" s="11"/>
      <c r="CZ197" s="11"/>
      <c r="DA197" s="11"/>
      <c r="DB197" s="11"/>
      <c r="DC197" s="11"/>
      <c r="DD197" s="11"/>
      <c r="DE197" s="11"/>
      <c r="DF197" s="11"/>
      <c r="DG197" s="11"/>
      <c r="DH197" s="11"/>
      <c r="DI197" s="11"/>
      <c r="DJ197" s="11"/>
      <c r="DK197" s="11"/>
      <c r="DL197" s="11"/>
      <c r="DM197" s="11"/>
      <c r="DN197" s="11"/>
      <c r="DO197" s="11"/>
      <c r="DP197" s="11"/>
      <c r="DQ197" s="11"/>
      <c r="DR197" s="11"/>
      <c r="DS197" s="11"/>
      <c r="DT197" s="11"/>
      <c r="DU197" s="11"/>
      <c r="DV197" s="11"/>
      <c r="DW197" s="11"/>
      <c r="DX197" s="11"/>
    </row>
    <row r="198" spans="6:128" ht="12.75">
      <c r="F198" s="11"/>
      <c r="G198" s="9">
        <f t="shared" si="64"/>
        <v>195</v>
      </c>
      <c r="H198" s="8">
        <f t="shared" si="60"/>
        <v>159.75782510846662</v>
      </c>
      <c r="I198" s="8">
        <f t="shared" si="62"/>
        <v>-8.799847533485693</v>
      </c>
      <c r="J198" s="8">
        <f t="shared" si="61"/>
        <v>-32.84147809382833</v>
      </c>
      <c r="K198" s="8">
        <f t="shared" si="63"/>
        <v>126.91634701463829</v>
      </c>
      <c r="L198" s="8">
        <v>24</v>
      </c>
      <c r="M198" s="8"/>
      <c r="N198" s="8"/>
      <c r="O198" s="8">
        <v>56</v>
      </c>
      <c r="P198" s="64"/>
      <c r="Q198" s="11"/>
      <c r="R198" s="65"/>
      <c r="S198" s="65"/>
      <c r="T198" s="11"/>
      <c r="U198" s="65"/>
      <c r="V198" s="65"/>
      <c r="W198" s="11"/>
      <c r="X198" s="65"/>
      <c r="Y198" s="65"/>
      <c r="Z198" s="65"/>
      <c r="AA198" s="65"/>
      <c r="AB198" s="65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65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  <c r="CG198" s="11"/>
      <c r="CH198" s="11"/>
      <c r="CI198" s="11"/>
      <c r="CJ198" s="11"/>
      <c r="CK198" s="11"/>
      <c r="CL198" s="11"/>
      <c r="CM198" s="11"/>
      <c r="CN198" s="11"/>
      <c r="CO198" s="11"/>
      <c r="CP198" s="11"/>
      <c r="CQ198" s="11"/>
      <c r="CR198" s="11"/>
      <c r="CS198" s="11"/>
      <c r="CT198" s="11"/>
      <c r="CU198" s="11"/>
      <c r="CV198" s="11"/>
      <c r="CW198" s="11"/>
      <c r="CX198" s="11"/>
      <c r="CY198" s="11"/>
      <c r="CZ198" s="11"/>
      <c r="DA198" s="11"/>
      <c r="DB198" s="11"/>
      <c r="DC198" s="11"/>
      <c r="DD198" s="11"/>
      <c r="DE198" s="11"/>
      <c r="DF198" s="11"/>
      <c r="DG198" s="11"/>
      <c r="DH198" s="11"/>
      <c r="DI198" s="11"/>
      <c r="DJ198" s="11"/>
      <c r="DK198" s="11"/>
      <c r="DL198" s="11"/>
      <c r="DM198" s="11"/>
      <c r="DN198" s="11"/>
      <c r="DO198" s="11"/>
      <c r="DP198" s="11"/>
      <c r="DQ198" s="11"/>
      <c r="DR198" s="11"/>
      <c r="DS198" s="11"/>
      <c r="DT198" s="11"/>
      <c r="DU198" s="11"/>
      <c r="DV198" s="11"/>
      <c r="DW198" s="11"/>
      <c r="DX198" s="11"/>
    </row>
    <row r="199" spans="6:128" ht="12.75">
      <c r="F199" s="11"/>
      <c r="G199" s="9">
        <f t="shared" si="64"/>
        <v>196</v>
      </c>
      <c r="H199" s="8">
        <f t="shared" si="60"/>
        <v>159.72530106272586</v>
      </c>
      <c r="I199" s="8">
        <f t="shared" si="62"/>
        <v>-9.371670097777965</v>
      </c>
      <c r="J199" s="8">
        <f t="shared" si="61"/>
        <v>-32.68289766190284</v>
      </c>
      <c r="K199" s="8">
        <f t="shared" si="63"/>
        <v>127.04240340082302</v>
      </c>
      <c r="L199" s="8">
        <v>23</v>
      </c>
      <c r="M199" s="8"/>
      <c r="N199" s="8"/>
      <c r="O199" s="8">
        <v>57</v>
      </c>
      <c r="P199" s="64"/>
      <c r="Q199" s="11"/>
      <c r="R199" s="65"/>
      <c r="S199" s="65"/>
      <c r="T199" s="11"/>
      <c r="U199" s="65"/>
      <c r="V199" s="65"/>
      <c r="W199" s="11"/>
      <c r="X199" s="65"/>
      <c r="Y199" s="65"/>
      <c r="Z199" s="65"/>
      <c r="AA199" s="65"/>
      <c r="AB199" s="65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65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1"/>
      <c r="CG199" s="11"/>
      <c r="CH199" s="11"/>
      <c r="CI199" s="11"/>
      <c r="CJ199" s="11"/>
      <c r="CK199" s="11"/>
      <c r="CL199" s="11"/>
      <c r="CM199" s="11"/>
      <c r="CN199" s="11"/>
      <c r="CO199" s="11"/>
      <c r="CP199" s="11"/>
      <c r="CQ199" s="11"/>
      <c r="CR199" s="11"/>
      <c r="CS199" s="11"/>
      <c r="CT199" s="11"/>
      <c r="CU199" s="11"/>
      <c r="CV199" s="11"/>
      <c r="CW199" s="11"/>
      <c r="CX199" s="11"/>
      <c r="CY199" s="11"/>
      <c r="CZ199" s="11"/>
      <c r="DA199" s="11"/>
      <c r="DB199" s="11"/>
      <c r="DC199" s="11"/>
      <c r="DD199" s="11"/>
      <c r="DE199" s="11"/>
      <c r="DF199" s="11"/>
      <c r="DG199" s="11"/>
      <c r="DH199" s="11"/>
      <c r="DI199" s="11"/>
      <c r="DJ199" s="11"/>
      <c r="DK199" s="11"/>
      <c r="DL199" s="11"/>
      <c r="DM199" s="11"/>
      <c r="DN199" s="11"/>
      <c r="DO199" s="11"/>
      <c r="DP199" s="11"/>
      <c r="DQ199" s="11"/>
      <c r="DR199" s="11"/>
      <c r="DS199" s="11"/>
      <c r="DT199" s="11"/>
      <c r="DU199" s="11"/>
      <c r="DV199" s="11"/>
      <c r="DW199" s="11"/>
      <c r="DX199" s="11"/>
    </row>
    <row r="200" spans="6:128" ht="12.75">
      <c r="F200" s="11"/>
      <c r="G200" s="9">
        <f t="shared" si="64"/>
        <v>197</v>
      </c>
      <c r="H200" s="8">
        <f t="shared" si="60"/>
        <v>159.69090054519955</v>
      </c>
      <c r="I200" s="8">
        <f t="shared" si="62"/>
        <v>-9.940637960573037</v>
      </c>
      <c r="J200" s="8">
        <f t="shared" si="61"/>
        <v>-32.51436170274321</v>
      </c>
      <c r="K200" s="8">
        <f t="shared" si="63"/>
        <v>127.17653884245635</v>
      </c>
      <c r="L200" s="8">
        <v>22</v>
      </c>
      <c r="M200" s="8"/>
      <c r="N200" s="8"/>
      <c r="O200" s="8">
        <v>58</v>
      </c>
      <c r="P200" s="64"/>
      <c r="Q200" s="11"/>
      <c r="R200" s="65"/>
      <c r="S200" s="65"/>
      <c r="T200" s="11"/>
      <c r="U200" s="65"/>
      <c r="V200" s="65"/>
      <c r="W200" s="11"/>
      <c r="X200" s="65"/>
      <c r="Y200" s="65"/>
      <c r="Z200" s="65"/>
      <c r="AA200" s="65"/>
      <c r="AB200" s="65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65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  <c r="CG200" s="11"/>
      <c r="CH200" s="11"/>
      <c r="CI200" s="11"/>
      <c r="CJ200" s="11"/>
      <c r="CK200" s="11"/>
      <c r="CL200" s="11"/>
      <c r="CM200" s="11"/>
      <c r="CN200" s="11"/>
      <c r="CO200" s="11"/>
      <c r="CP200" s="11"/>
      <c r="CQ200" s="11"/>
      <c r="CR200" s="11"/>
      <c r="CS200" s="11"/>
      <c r="CT200" s="11"/>
      <c r="CU200" s="11"/>
      <c r="CV200" s="11"/>
      <c r="CW200" s="11"/>
      <c r="CX200" s="11"/>
      <c r="CY200" s="11"/>
      <c r="CZ200" s="11"/>
      <c r="DA200" s="11"/>
      <c r="DB200" s="11"/>
      <c r="DC200" s="11"/>
      <c r="DD200" s="11"/>
      <c r="DE200" s="11"/>
      <c r="DF200" s="11"/>
      <c r="DG200" s="11"/>
      <c r="DH200" s="11"/>
      <c r="DI200" s="11"/>
      <c r="DJ200" s="11"/>
      <c r="DK200" s="11"/>
      <c r="DL200" s="11"/>
      <c r="DM200" s="11"/>
      <c r="DN200" s="11"/>
      <c r="DO200" s="11"/>
      <c r="DP200" s="11"/>
      <c r="DQ200" s="11"/>
      <c r="DR200" s="11"/>
      <c r="DS200" s="11"/>
      <c r="DT200" s="11"/>
      <c r="DU200" s="11"/>
      <c r="DV200" s="11"/>
      <c r="DW200" s="11"/>
      <c r="DX200" s="11"/>
    </row>
    <row r="201" spans="6:128" ht="12.75">
      <c r="F201" s="11"/>
      <c r="G201" s="9">
        <f t="shared" si="64"/>
        <v>198</v>
      </c>
      <c r="H201" s="8">
        <f t="shared" si="60"/>
        <v>159.65466426869187</v>
      </c>
      <c r="I201" s="8">
        <f t="shared" si="62"/>
        <v>-10.506577808748222</v>
      </c>
      <c r="J201" s="8">
        <f t="shared" si="61"/>
        <v>-32.33592155403522</v>
      </c>
      <c r="K201" s="8">
        <f t="shared" si="63"/>
        <v>127.31874271465665</v>
      </c>
      <c r="L201" s="8">
        <v>21</v>
      </c>
      <c r="M201" s="8"/>
      <c r="N201" s="8"/>
      <c r="O201" s="8">
        <v>59</v>
      </c>
      <c r="P201" s="64"/>
      <c r="Q201" s="11"/>
      <c r="R201" s="65"/>
      <c r="S201" s="65"/>
      <c r="T201" s="11"/>
      <c r="U201" s="65"/>
      <c r="V201" s="65"/>
      <c r="W201" s="11"/>
      <c r="X201" s="65"/>
      <c r="Y201" s="65"/>
      <c r="Z201" s="65"/>
      <c r="AA201" s="65"/>
      <c r="AB201" s="65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65"/>
      <c r="BV201" s="11"/>
      <c r="BW201" s="11"/>
      <c r="BX201" s="11"/>
      <c r="BY201" s="11"/>
      <c r="BZ201" s="11"/>
      <c r="CA201" s="11"/>
      <c r="CB201" s="11"/>
      <c r="CC201" s="11"/>
      <c r="CD201" s="11"/>
      <c r="CE201" s="11"/>
      <c r="CF201" s="11"/>
      <c r="CG201" s="11"/>
      <c r="CH201" s="11"/>
      <c r="CI201" s="11"/>
      <c r="CJ201" s="11"/>
      <c r="CK201" s="11"/>
      <c r="CL201" s="11"/>
      <c r="CM201" s="11"/>
      <c r="CN201" s="11"/>
      <c r="CO201" s="11"/>
      <c r="CP201" s="11"/>
      <c r="CQ201" s="11"/>
      <c r="CR201" s="11"/>
      <c r="CS201" s="11"/>
      <c r="CT201" s="11"/>
      <c r="CU201" s="11"/>
      <c r="CV201" s="11"/>
      <c r="CW201" s="11"/>
      <c r="CX201" s="11"/>
      <c r="CY201" s="11"/>
      <c r="CZ201" s="11"/>
      <c r="DA201" s="11"/>
      <c r="DB201" s="11"/>
      <c r="DC201" s="11"/>
      <c r="DD201" s="11"/>
      <c r="DE201" s="11"/>
      <c r="DF201" s="11"/>
      <c r="DG201" s="11"/>
      <c r="DH201" s="11"/>
      <c r="DI201" s="11"/>
      <c r="DJ201" s="11"/>
      <c r="DK201" s="11"/>
      <c r="DL201" s="11"/>
      <c r="DM201" s="11"/>
      <c r="DN201" s="11"/>
      <c r="DO201" s="11"/>
      <c r="DP201" s="11"/>
      <c r="DQ201" s="11"/>
      <c r="DR201" s="11"/>
      <c r="DS201" s="11"/>
      <c r="DT201" s="11"/>
      <c r="DU201" s="11"/>
      <c r="DV201" s="11"/>
      <c r="DW201" s="11"/>
      <c r="DX201" s="11"/>
    </row>
    <row r="202" spans="6:128" ht="12.75">
      <c r="F202" s="11"/>
      <c r="G202" s="9">
        <f t="shared" si="64"/>
        <v>199</v>
      </c>
      <c r="H202" s="8">
        <f t="shared" si="60"/>
        <v>159.61663514679378</v>
      </c>
      <c r="I202" s="8">
        <f t="shared" si="62"/>
        <v>-11.06931725154333</v>
      </c>
      <c r="J202" s="8">
        <f t="shared" si="61"/>
        <v>-32.14763157037677</v>
      </c>
      <c r="K202" s="8">
        <f t="shared" si="63"/>
        <v>127.46900357641701</v>
      </c>
      <c r="L202" s="8">
        <v>20</v>
      </c>
      <c r="M202" s="8"/>
      <c r="N202" s="8"/>
      <c r="O202" s="8">
        <v>60</v>
      </c>
      <c r="P202" s="64"/>
      <c r="Q202" s="11"/>
      <c r="R202" s="65"/>
      <c r="S202" s="65"/>
      <c r="T202" s="11"/>
      <c r="U202" s="65"/>
      <c r="V202" s="65"/>
      <c r="W202" s="11"/>
      <c r="X202" s="65"/>
      <c r="Y202" s="65"/>
      <c r="Z202" s="65"/>
      <c r="AA202" s="65"/>
      <c r="AB202" s="65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65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11"/>
      <c r="CL202" s="11"/>
      <c r="CM202" s="11"/>
      <c r="CN202" s="11"/>
      <c r="CO202" s="11"/>
      <c r="CP202" s="11"/>
      <c r="CQ202" s="11"/>
      <c r="CR202" s="11"/>
      <c r="CS202" s="11"/>
      <c r="CT202" s="11"/>
      <c r="CU202" s="11"/>
      <c r="CV202" s="11"/>
      <c r="CW202" s="11"/>
      <c r="CX202" s="11"/>
      <c r="CY202" s="11"/>
      <c r="CZ202" s="11"/>
      <c r="DA202" s="11"/>
      <c r="DB202" s="11"/>
      <c r="DC202" s="11"/>
      <c r="DD202" s="11"/>
      <c r="DE202" s="11"/>
      <c r="DF202" s="11"/>
      <c r="DG202" s="11"/>
      <c r="DH202" s="11"/>
      <c r="DI202" s="11"/>
      <c r="DJ202" s="11"/>
      <c r="DK202" s="11"/>
      <c r="DL202" s="11"/>
      <c r="DM202" s="11"/>
      <c r="DN202" s="11"/>
      <c r="DO202" s="11"/>
      <c r="DP202" s="11"/>
      <c r="DQ202" s="11"/>
      <c r="DR202" s="11"/>
      <c r="DS202" s="11"/>
      <c r="DT202" s="11"/>
      <c r="DU202" s="11"/>
      <c r="DV202" s="11"/>
      <c r="DW202" s="11"/>
      <c r="DX202" s="11"/>
    </row>
    <row r="203" spans="6:128" ht="12.75">
      <c r="F203" s="11"/>
      <c r="G203" s="9">
        <f t="shared" si="64"/>
        <v>200</v>
      </c>
      <c r="H203" s="8">
        <f t="shared" si="60"/>
        <v>159.5768582474375</v>
      </c>
      <c r="I203" s="8">
        <f t="shared" si="62"/>
        <v>-11.628684873072734</v>
      </c>
      <c r="J203" s="8">
        <f t="shared" si="61"/>
        <v>-31.949549106720887</v>
      </c>
      <c r="K203" s="8">
        <f t="shared" si="63"/>
        <v>127.62730914071662</v>
      </c>
      <c r="L203" s="8">
        <v>19</v>
      </c>
      <c r="M203" s="8"/>
      <c r="N203" s="8"/>
      <c r="O203" s="8">
        <v>61</v>
      </c>
      <c r="P203" s="64"/>
      <c r="Q203" s="11"/>
      <c r="R203" s="65"/>
      <c r="S203" s="65"/>
      <c r="T203" s="11"/>
      <c r="U203" s="65"/>
      <c r="V203" s="65"/>
      <c r="W203" s="11"/>
      <c r="X203" s="65"/>
      <c r="Y203" s="65"/>
      <c r="Z203" s="65"/>
      <c r="AA203" s="65"/>
      <c r="AB203" s="65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65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/>
      <c r="CG203" s="11"/>
      <c r="CH203" s="11"/>
      <c r="CI203" s="11"/>
      <c r="CJ203" s="11"/>
      <c r="CK203" s="11"/>
      <c r="CL203" s="11"/>
      <c r="CM203" s="11"/>
      <c r="CN203" s="11"/>
      <c r="CO203" s="11"/>
      <c r="CP203" s="11"/>
      <c r="CQ203" s="11"/>
      <c r="CR203" s="11"/>
      <c r="CS203" s="11"/>
      <c r="CT203" s="11"/>
      <c r="CU203" s="11"/>
      <c r="CV203" s="11"/>
      <c r="CW203" s="11"/>
      <c r="CX203" s="11"/>
      <c r="CY203" s="11"/>
      <c r="CZ203" s="11"/>
      <c r="DA203" s="11"/>
      <c r="DB203" s="11"/>
      <c r="DC203" s="11"/>
      <c r="DD203" s="11"/>
      <c r="DE203" s="11"/>
      <c r="DF203" s="11"/>
      <c r="DG203" s="11"/>
      <c r="DH203" s="11"/>
      <c r="DI203" s="11"/>
      <c r="DJ203" s="11"/>
      <c r="DK203" s="11"/>
      <c r="DL203" s="11"/>
      <c r="DM203" s="11"/>
      <c r="DN203" s="11"/>
      <c r="DO203" s="11"/>
      <c r="DP203" s="11"/>
      <c r="DQ203" s="11"/>
      <c r="DR203" s="11"/>
      <c r="DS203" s="11"/>
      <c r="DT203" s="11"/>
      <c r="DU203" s="11"/>
      <c r="DV203" s="11"/>
      <c r="DW203" s="11"/>
      <c r="DX203" s="11"/>
    </row>
    <row r="204" spans="6:128" ht="12.75">
      <c r="F204" s="11"/>
      <c r="G204" s="9">
        <f t="shared" si="64"/>
        <v>201</v>
      </c>
      <c r="H204" s="8">
        <f t="shared" si="60"/>
        <v>159.5353807439777</v>
      </c>
      <c r="I204" s="8">
        <f t="shared" si="62"/>
        <v>-12.184510284540215</v>
      </c>
      <c r="J204" s="8">
        <f t="shared" si="61"/>
        <v>-31.741734500904858</v>
      </c>
      <c r="K204" s="8">
        <f t="shared" si="63"/>
        <v>127.79364624307284</v>
      </c>
      <c r="L204" s="8">
        <v>18</v>
      </c>
      <c r="M204" s="8"/>
      <c r="N204" s="8"/>
      <c r="O204" s="8">
        <v>62</v>
      </c>
      <c r="P204" s="64"/>
      <c r="Q204" s="11"/>
      <c r="R204" s="65"/>
      <c r="S204" s="65"/>
      <c r="T204" s="11"/>
      <c r="U204" s="65"/>
      <c r="V204" s="65"/>
      <c r="W204" s="11"/>
      <c r="X204" s="65"/>
      <c r="Y204" s="65"/>
      <c r="Z204" s="65"/>
      <c r="AA204" s="65"/>
      <c r="AB204" s="65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65"/>
      <c r="BV204" s="11"/>
      <c r="BW204" s="11"/>
      <c r="BX204" s="11"/>
      <c r="BY204" s="11"/>
      <c r="BZ204" s="11"/>
      <c r="CA204" s="11"/>
      <c r="CB204" s="11"/>
      <c r="CC204" s="11"/>
      <c r="CD204" s="11"/>
      <c r="CE204" s="11"/>
      <c r="CF204" s="11"/>
      <c r="CG204" s="11"/>
      <c r="CH204" s="11"/>
      <c r="CI204" s="11"/>
      <c r="CJ204" s="11"/>
      <c r="CK204" s="11"/>
      <c r="CL204" s="11"/>
      <c r="CM204" s="11"/>
      <c r="CN204" s="11"/>
      <c r="CO204" s="11"/>
      <c r="CP204" s="11"/>
      <c r="CQ204" s="11"/>
      <c r="CR204" s="11"/>
      <c r="CS204" s="11"/>
      <c r="CT204" s="11"/>
      <c r="CU204" s="11"/>
      <c r="CV204" s="11"/>
      <c r="CW204" s="11"/>
      <c r="CX204" s="11"/>
      <c r="CY204" s="11"/>
      <c r="CZ204" s="11"/>
      <c r="DA204" s="11"/>
      <c r="DB204" s="11"/>
      <c r="DC204" s="11"/>
      <c r="DD204" s="11"/>
      <c r="DE204" s="11"/>
      <c r="DF204" s="11"/>
      <c r="DG204" s="11"/>
      <c r="DH204" s="11"/>
      <c r="DI204" s="11"/>
      <c r="DJ204" s="11"/>
      <c r="DK204" s="11"/>
      <c r="DL204" s="11"/>
      <c r="DM204" s="11"/>
      <c r="DN204" s="11"/>
      <c r="DO204" s="11"/>
      <c r="DP204" s="11"/>
      <c r="DQ204" s="11"/>
      <c r="DR204" s="11"/>
      <c r="DS204" s="11"/>
      <c r="DT204" s="11"/>
      <c r="DU204" s="11"/>
      <c r="DV204" s="11"/>
      <c r="DW204" s="11"/>
      <c r="DX204" s="11"/>
    </row>
    <row r="205" spans="6:128" ht="12.75">
      <c r="F205" s="11"/>
      <c r="G205" s="9">
        <f t="shared" si="64"/>
        <v>202</v>
      </c>
      <c r="H205" s="8">
        <f t="shared" si="60"/>
        <v>159.49225186383111</v>
      </c>
      <c r="I205" s="8">
        <f t="shared" si="62"/>
        <v>-12.736624176141008</v>
      </c>
      <c r="J205" s="8">
        <f t="shared" si="61"/>
        <v>-31.524251055270774</v>
      </c>
      <c r="K205" s="8">
        <f t="shared" si="63"/>
        <v>127.96800080856033</v>
      </c>
      <c r="L205" s="8">
        <v>17</v>
      </c>
      <c r="M205" s="8"/>
      <c r="N205" s="8"/>
      <c r="O205" s="8">
        <v>63</v>
      </c>
      <c r="P205" s="64"/>
      <c r="Q205" s="11"/>
      <c r="R205" s="65"/>
      <c r="S205" s="65"/>
      <c r="T205" s="11"/>
      <c r="U205" s="65"/>
      <c r="V205" s="65"/>
      <c r="W205" s="11"/>
      <c r="X205" s="65"/>
      <c r="Y205" s="65"/>
      <c r="Z205" s="65"/>
      <c r="AA205" s="65"/>
      <c r="AB205" s="65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65"/>
      <c r="BV205" s="11"/>
      <c r="BW205" s="11"/>
      <c r="BX205" s="11"/>
      <c r="BY205" s="11"/>
      <c r="BZ205" s="11"/>
      <c r="CA205" s="11"/>
      <c r="CB205" s="11"/>
      <c r="CC205" s="11"/>
      <c r="CD205" s="11"/>
      <c r="CE205" s="11"/>
      <c r="CF205" s="11"/>
      <c r="CG205" s="11"/>
      <c r="CH205" s="11"/>
      <c r="CI205" s="11"/>
      <c r="CJ205" s="11"/>
      <c r="CK205" s="11"/>
      <c r="CL205" s="11"/>
      <c r="CM205" s="11"/>
      <c r="CN205" s="11"/>
      <c r="CO205" s="11"/>
      <c r="CP205" s="11"/>
      <c r="CQ205" s="11"/>
      <c r="CR205" s="11"/>
      <c r="CS205" s="11"/>
      <c r="CT205" s="11"/>
      <c r="CU205" s="11"/>
      <c r="CV205" s="11"/>
      <c r="CW205" s="11"/>
      <c r="CX205" s="11"/>
      <c r="CY205" s="11"/>
      <c r="CZ205" s="11"/>
      <c r="DA205" s="11"/>
      <c r="DB205" s="11"/>
      <c r="DC205" s="11"/>
      <c r="DD205" s="11"/>
      <c r="DE205" s="11"/>
      <c r="DF205" s="11"/>
      <c r="DG205" s="11"/>
      <c r="DH205" s="11"/>
      <c r="DI205" s="11"/>
      <c r="DJ205" s="11"/>
      <c r="DK205" s="11"/>
      <c r="DL205" s="11"/>
      <c r="DM205" s="11"/>
      <c r="DN205" s="11"/>
      <c r="DO205" s="11"/>
      <c r="DP205" s="11"/>
      <c r="DQ205" s="11"/>
      <c r="DR205" s="11"/>
      <c r="DS205" s="11"/>
      <c r="DT205" s="11"/>
      <c r="DU205" s="11"/>
      <c r="DV205" s="11"/>
      <c r="DW205" s="11"/>
      <c r="DX205" s="11"/>
    </row>
    <row r="206" spans="6:128" ht="12.75">
      <c r="F206" s="11"/>
      <c r="G206" s="9">
        <f t="shared" si="64"/>
        <v>203</v>
      </c>
      <c r="H206" s="8">
        <f t="shared" si="60"/>
        <v>159.4475228347098</v>
      </c>
      <c r="I206" s="8">
        <f t="shared" si="62"/>
        <v>-13.2848583686353</v>
      </c>
      <c r="J206" s="8">
        <f t="shared" si="61"/>
        <v>-31.297165017382973</v>
      </c>
      <c r="K206" s="8">
        <f t="shared" si="63"/>
        <v>128.1503578173268</v>
      </c>
      <c r="L206" s="8">
        <v>16</v>
      </c>
      <c r="M206" s="8"/>
      <c r="N206" s="8"/>
      <c r="O206" s="8">
        <v>64</v>
      </c>
      <c r="P206" s="64"/>
      <c r="Q206" s="11"/>
      <c r="R206" s="65"/>
      <c r="S206" s="65"/>
      <c r="T206" s="11"/>
      <c r="U206" s="65"/>
      <c r="V206" s="65"/>
      <c r="W206" s="11"/>
      <c r="X206" s="65"/>
      <c r="Y206" s="65"/>
      <c r="Z206" s="65"/>
      <c r="AA206" s="65"/>
      <c r="AB206" s="65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65"/>
      <c r="BV206" s="11"/>
      <c r="BW206" s="11"/>
      <c r="BX206" s="11"/>
      <c r="BY206" s="11"/>
      <c r="BZ206" s="11"/>
      <c r="CA206" s="11"/>
      <c r="CB206" s="11"/>
      <c r="CC206" s="11"/>
      <c r="CD206" s="11"/>
      <c r="CE206" s="11"/>
      <c r="CF206" s="11"/>
      <c r="CG206" s="11"/>
      <c r="CH206" s="11"/>
      <c r="CI206" s="11"/>
      <c r="CJ206" s="11"/>
      <c r="CK206" s="11"/>
      <c r="CL206" s="11"/>
      <c r="CM206" s="11"/>
      <c r="CN206" s="11"/>
      <c r="CO206" s="11"/>
      <c r="CP206" s="11"/>
      <c r="CQ206" s="11"/>
      <c r="CR206" s="11"/>
      <c r="CS206" s="11"/>
      <c r="CT206" s="11"/>
      <c r="CU206" s="11"/>
      <c r="CV206" s="11"/>
      <c r="CW206" s="11"/>
      <c r="CX206" s="11"/>
      <c r="CY206" s="11"/>
      <c r="CZ206" s="11"/>
      <c r="DA206" s="11"/>
      <c r="DB206" s="11"/>
      <c r="DC206" s="11"/>
      <c r="DD206" s="11"/>
      <c r="DE206" s="11"/>
      <c r="DF206" s="11"/>
      <c r="DG206" s="11"/>
      <c r="DH206" s="11"/>
      <c r="DI206" s="11"/>
      <c r="DJ206" s="11"/>
      <c r="DK206" s="11"/>
      <c r="DL206" s="11"/>
      <c r="DM206" s="11"/>
      <c r="DN206" s="11"/>
      <c r="DO206" s="11"/>
      <c r="DP206" s="11"/>
      <c r="DQ206" s="11"/>
      <c r="DR206" s="11"/>
      <c r="DS206" s="11"/>
      <c r="DT206" s="11"/>
      <c r="DU206" s="11"/>
      <c r="DV206" s="11"/>
      <c r="DW206" s="11"/>
      <c r="DX206" s="11"/>
    </row>
    <row r="207" spans="6:128" ht="12.75">
      <c r="F207" s="11"/>
      <c r="G207" s="9">
        <f t="shared" si="64"/>
        <v>204</v>
      </c>
      <c r="H207" s="8">
        <f t="shared" si="60"/>
        <v>159.40124682848443</v>
      </c>
      <c r="I207" s="8">
        <f t="shared" si="62"/>
        <v>-13.829045864577195</v>
      </c>
      <c r="J207" s="8">
        <f t="shared" si="61"/>
        <v>-31.060545559848435</v>
      </c>
      <c r="K207" s="8">
        <f t="shared" si="63"/>
        <v>128.340701268636</v>
      </c>
      <c r="L207" s="8">
        <v>15</v>
      </c>
      <c r="M207" s="8"/>
      <c r="N207" s="8"/>
      <c r="O207" s="8">
        <v>65</v>
      </c>
      <c r="P207" s="64"/>
      <c r="Q207" s="11"/>
      <c r="R207" s="65"/>
      <c r="S207" s="65"/>
      <c r="T207" s="11"/>
      <c r="U207" s="65"/>
      <c r="V207" s="65"/>
      <c r="W207" s="11"/>
      <c r="X207" s="65"/>
      <c r="Y207" s="65"/>
      <c r="Z207" s="65"/>
      <c r="AA207" s="65"/>
      <c r="AB207" s="65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65"/>
      <c r="BV207" s="11"/>
      <c r="BW207" s="11"/>
      <c r="BX207" s="11"/>
      <c r="BY207" s="11"/>
      <c r="BZ207" s="11"/>
      <c r="CA207" s="11"/>
      <c r="CB207" s="11"/>
      <c r="CC207" s="11"/>
      <c r="CD207" s="11"/>
      <c r="CE207" s="11"/>
      <c r="CF207" s="11"/>
      <c r="CG207" s="11"/>
      <c r="CH207" s="11"/>
      <c r="CI207" s="11"/>
      <c r="CJ207" s="11"/>
      <c r="CK207" s="11"/>
      <c r="CL207" s="11"/>
      <c r="CM207" s="11"/>
      <c r="CN207" s="11"/>
      <c r="CO207" s="11"/>
      <c r="CP207" s="11"/>
      <c r="CQ207" s="11"/>
      <c r="CR207" s="11"/>
      <c r="CS207" s="11"/>
      <c r="CT207" s="11"/>
      <c r="CU207" s="11"/>
      <c r="CV207" s="11"/>
      <c r="CW207" s="11"/>
      <c r="CX207" s="11"/>
      <c r="CY207" s="11"/>
      <c r="CZ207" s="11"/>
      <c r="DA207" s="11"/>
      <c r="DB207" s="11"/>
      <c r="DC207" s="11"/>
      <c r="DD207" s="11"/>
      <c r="DE207" s="11"/>
      <c r="DF207" s="11"/>
      <c r="DG207" s="11"/>
      <c r="DH207" s="11"/>
      <c r="DI207" s="11"/>
      <c r="DJ207" s="11"/>
      <c r="DK207" s="11"/>
      <c r="DL207" s="11"/>
      <c r="DM207" s="11"/>
      <c r="DN207" s="11"/>
      <c r="DO207" s="11"/>
      <c r="DP207" s="11"/>
      <c r="DQ207" s="11"/>
      <c r="DR207" s="11"/>
      <c r="DS207" s="11"/>
      <c r="DT207" s="11"/>
      <c r="DU207" s="11"/>
      <c r="DV207" s="11"/>
      <c r="DW207" s="11"/>
      <c r="DX207" s="11"/>
    </row>
    <row r="208" spans="6:128" ht="12.75">
      <c r="F208" s="11"/>
      <c r="G208" s="9">
        <f t="shared" si="64"/>
        <v>205</v>
      </c>
      <c r="H208" s="8">
        <f t="shared" si="60"/>
        <v>159.35347890271746</v>
      </c>
      <c r="I208" s="8">
        <f t="shared" si="62"/>
        <v>-14.369020899183775</v>
      </c>
      <c r="J208" s="8">
        <f t="shared" si="61"/>
        <v>-30.8144647592461</v>
      </c>
      <c r="K208" s="8">
        <f t="shared" si="63"/>
        <v>128.53901414347135</v>
      </c>
      <c r="L208" s="8">
        <v>14</v>
      </c>
      <c r="M208" s="8"/>
      <c r="N208" s="8"/>
      <c r="O208" s="8">
        <v>66</v>
      </c>
      <c r="P208" s="64"/>
      <c r="Q208" s="11"/>
      <c r="R208" s="65"/>
      <c r="S208" s="65"/>
      <c r="T208" s="11"/>
      <c r="U208" s="65"/>
      <c r="V208" s="65"/>
      <c r="W208" s="11"/>
      <c r="X208" s="65"/>
      <c r="Y208" s="65"/>
      <c r="Z208" s="65"/>
      <c r="AA208" s="65"/>
      <c r="AB208" s="65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65"/>
      <c r="BV208" s="11"/>
      <c r="BW208" s="11"/>
      <c r="BX208" s="11"/>
      <c r="BY208" s="11"/>
      <c r="BZ208" s="11"/>
      <c r="CA208" s="11"/>
      <c r="CB208" s="11"/>
      <c r="CC208" s="11"/>
      <c r="CD208" s="11"/>
      <c r="CE208" s="11"/>
      <c r="CF208" s="11"/>
      <c r="CG208" s="11"/>
      <c r="CH208" s="11"/>
      <c r="CI208" s="11"/>
      <c r="CJ208" s="11"/>
      <c r="CK208" s="11"/>
      <c r="CL208" s="11"/>
      <c r="CM208" s="11"/>
      <c r="CN208" s="11"/>
      <c r="CO208" s="11"/>
      <c r="CP208" s="11"/>
      <c r="CQ208" s="11"/>
      <c r="CR208" s="11"/>
      <c r="CS208" s="11"/>
      <c r="CT208" s="11"/>
      <c r="CU208" s="11"/>
      <c r="CV208" s="11"/>
      <c r="CW208" s="11"/>
      <c r="CX208" s="11"/>
      <c r="CY208" s="11"/>
      <c r="CZ208" s="11"/>
      <c r="DA208" s="11"/>
      <c r="DB208" s="11"/>
      <c r="DC208" s="11"/>
      <c r="DD208" s="11"/>
      <c r="DE208" s="11"/>
      <c r="DF208" s="11"/>
      <c r="DG208" s="11"/>
      <c r="DH208" s="11"/>
      <c r="DI208" s="11"/>
      <c r="DJ208" s="11"/>
      <c r="DK208" s="11"/>
      <c r="DL208" s="11"/>
      <c r="DM208" s="11"/>
      <c r="DN208" s="11"/>
      <c r="DO208" s="11"/>
      <c r="DP208" s="11"/>
      <c r="DQ208" s="11"/>
      <c r="DR208" s="11"/>
      <c r="DS208" s="11"/>
      <c r="DT208" s="11"/>
      <c r="DU208" s="11"/>
      <c r="DV208" s="11"/>
      <c r="DW208" s="11"/>
      <c r="DX208" s="11"/>
    </row>
    <row r="209" spans="6:128" ht="12.75">
      <c r="F209" s="11"/>
      <c r="G209" s="9">
        <f t="shared" si="64"/>
        <v>206</v>
      </c>
      <c r="H209" s="8">
        <f t="shared" si="60"/>
        <v>159.30427593990763</v>
      </c>
      <c r="I209" s="8">
        <f t="shared" si="62"/>
        <v>-14.90461899082862</v>
      </c>
      <c r="J209" s="8">
        <f t="shared" si="61"/>
        <v>-30.558997574171684</v>
      </c>
      <c r="K209" s="8">
        <f t="shared" si="63"/>
        <v>128.74527836573594</v>
      </c>
      <c r="L209" s="8">
        <v>13</v>
      </c>
      <c r="M209" s="8"/>
      <c r="N209" s="8"/>
      <c r="O209" s="8">
        <v>67</v>
      </c>
      <c r="P209" s="64"/>
      <c r="Q209" s="11"/>
      <c r="R209" s="65"/>
      <c r="S209" s="65"/>
      <c r="T209" s="11"/>
      <c r="U209" s="65"/>
      <c r="V209" s="65"/>
      <c r="W209" s="11"/>
      <c r="X209" s="65"/>
      <c r="Y209" s="65"/>
      <c r="Z209" s="65"/>
      <c r="AA209" s="65"/>
      <c r="AB209" s="65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65"/>
      <c r="BV209" s="11"/>
      <c r="BW209" s="11"/>
      <c r="BX209" s="11"/>
      <c r="BY209" s="11"/>
      <c r="BZ209" s="11"/>
      <c r="CA209" s="11"/>
      <c r="CB209" s="11"/>
      <c r="CC209" s="11"/>
      <c r="CD209" s="11"/>
      <c r="CE209" s="11"/>
      <c r="CF209" s="11"/>
      <c r="CG209" s="11"/>
      <c r="CH209" s="11"/>
      <c r="CI209" s="11"/>
      <c r="CJ209" s="11"/>
      <c r="CK209" s="11"/>
      <c r="CL209" s="11"/>
      <c r="CM209" s="11"/>
      <c r="CN209" s="11"/>
      <c r="CO209" s="11"/>
      <c r="CP209" s="11"/>
      <c r="CQ209" s="11"/>
      <c r="CR209" s="11"/>
      <c r="CS209" s="11"/>
      <c r="CT209" s="11"/>
      <c r="CU209" s="11"/>
      <c r="CV209" s="11"/>
      <c r="CW209" s="11"/>
      <c r="CX209" s="11"/>
      <c r="CY209" s="11"/>
      <c r="CZ209" s="11"/>
      <c r="DA209" s="11"/>
      <c r="DB209" s="11"/>
      <c r="DC209" s="11"/>
      <c r="DD209" s="11"/>
      <c r="DE209" s="11"/>
      <c r="DF209" s="11"/>
      <c r="DG209" s="11"/>
      <c r="DH209" s="11"/>
      <c r="DI209" s="11"/>
      <c r="DJ209" s="11"/>
      <c r="DK209" s="11"/>
      <c r="DL209" s="11"/>
      <c r="DM209" s="11"/>
      <c r="DN209" s="11"/>
      <c r="DO209" s="11"/>
      <c r="DP209" s="11"/>
      <c r="DQ209" s="11"/>
      <c r="DR209" s="11"/>
      <c r="DS209" s="11"/>
      <c r="DT209" s="11"/>
      <c r="DU209" s="11"/>
      <c r="DV209" s="11"/>
      <c r="DW209" s="11"/>
      <c r="DX209" s="11"/>
    </row>
    <row r="210" spans="6:128" ht="12.75">
      <c r="F210" s="11"/>
      <c r="G210" s="9">
        <f t="shared" si="64"/>
        <v>207</v>
      </c>
      <c r="H210" s="8">
        <f t="shared" si="60"/>
        <v>159.25369658449077</v>
      </c>
      <c r="I210" s="8">
        <f t="shared" si="62"/>
        <v>-15.435676991144572</v>
      </c>
      <c r="J210" s="8">
        <f t="shared" si="61"/>
        <v>-30.294221822404516</v>
      </c>
      <c r="K210" s="8">
        <f t="shared" si="63"/>
        <v>128.95947476208624</v>
      </c>
      <c r="L210" s="8">
        <v>12</v>
      </c>
      <c r="M210" s="8"/>
      <c r="N210" s="8"/>
      <c r="O210" s="8">
        <v>68</v>
      </c>
      <c r="P210" s="64"/>
      <c r="Q210" s="11"/>
      <c r="R210" s="65"/>
      <c r="S210" s="65"/>
      <c r="T210" s="11"/>
      <c r="U210" s="65"/>
      <c r="V210" s="65"/>
      <c r="W210" s="11"/>
      <c r="X210" s="65"/>
      <c r="Y210" s="65"/>
      <c r="Z210" s="65"/>
      <c r="AA210" s="65"/>
      <c r="AB210" s="65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65"/>
      <c r="BV210" s="11"/>
      <c r="BW210" s="11"/>
      <c r="BX210" s="11"/>
      <c r="BY210" s="11"/>
      <c r="BZ210" s="11"/>
      <c r="CA210" s="11"/>
      <c r="CB210" s="11"/>
      <c r="CC210" s="11"/>
      <c r="CD210" s="11"/>
      <c r="CE210" s="11"/>
      <c r="CF210" s="11"/>
      <c r="CG210" s="11"/>
      <c r="CH210" s="11"/>
      <c r="CI210" s="11"/>
      <c r="CJ210" s="11"/>
      <c r="CK210" s="11"/>
      <c r="CL210" s="11"/>
      <c r="CM210" s="11"/>
      <c r="CN210" s="11"/>
      <c r="CO210" s="11"/>
      <c r="CP210" s="11"/>
      <c r="CQ210" s="11"/>
      <c r="CR210" s="11"/>
      <c r="CS210" s="11"/>
      <c r="CT210" s="11"/>
      <c r="CU210" s="11"/>
      <c r="CV210" s="11"/>
      <c r="CW210" s="11"/>
      <c r="CX210" s="11"/>
      <c r="CY210" s="11"/>
      <c r="CZ210" s="11"/>
      <c r="DA210" s="11"/>
      <c r="DB210" s="11"/>
      <c r="DC210" s="11"/>
      <c r="DD210" s="11"/>
      <c r="DE210" s="11"/>
      <c r="DF210" s="11"/>
      <c r="DG210" s="11"/>
      <c r="DH210" s="11"/>
      <c r="DI210" s="11"/>
      <c r="DJ210" s="11"/>
      <c r="DK210" s="11"/>
      <c r="DL210" s="11"/>
      <c r="DM210" s="11"/>
      <c r="DN210" s="11"/>
      <c r="DO210" s="11"/>
      <c r="DP210" s="11"/>
      <c r="DQ210" s="11"/>
      <c r="DR210" s="11"/>
      <c r="DS210" s="11"/>
      <c r="DT210" s="11"/>
      <c r="DU210" s="11"/>
      <c r="DV210" s="11"/>
      <c r="DW210" s="11"/>
      <c r="DX210" s="11"/>
    </row>
    <row r="211" spans="6:128" ht="12.75">
      <c r="F211" s="11"/>
      <c r="G211" s="9">
        <f t="shared" si="64"/>
        <v>208</v>
      </c>
      <c r="H211" s="8">
        <f t="shared" si="60"/>
        <v>159.201801177644</v>
      </c>
      <c r="I211" s="8">
        <f t="shared" si="62"/>
        <v>-15.96203313472029</v>
      </c>
      <c r="J211" s="8">
        <f t="shared" si="61"/>
        <v>-30.020218157203512</v>
      </c>
      <c r="K211" s="8">
        <f t="shared" si="63"/>
        <v>129.18158302044048</v>
      </c>
      <c r="L211" s="8">
        <v>11</v>
      </c>
      <c r="M211" s="8"/>
      <c r="N211" s="8"/>
      <c r="O211" s="8">
        <v>69</v>
      </c>
      <c r="P211" s="64"/>
      <c r="Q211" s="11"/>
      <c r="R211" s="65"/>
      <c r="S211" s="65"/>
      <c r="T211" s="11"/>
      <c r="U211" s="65"/>
      <c r="V211" s="65"/>
      <c r="W211" s="11"/>
      <c r="X211" s="65"/>
      <c r="Y211" s="65"/>
      <c r="Z211" s="65"/>
      <c r="AA211" s="65"/>
      <c r="AB211" s="65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65"/>
      <c r="BV211" s="11"/>
      <c r="BW211" s="11"/>
      <c r="BX211" s="11"/>
      <c r="BY211" s="11"/>
      <c r="BZ211" s="11"/>
      <c r="CA211" s="11"/>
      <c r="CB211" s="11"/>
      <c r="CC211" s="11"/>
      <c r="CD211" s="11"/>
      <c r="CE211" s="11"/>
      <c r="CF211" s="11"/>
      <c r="CG211" s="11"/>
      <c r="CH211" s="11"/>
      <c r="CI211" s="11"/>
      <c r="CJ211" s="11"/>
      <c r="CK211" s="11"/>
      <c r="CL211" s="11"/>
      <c r="CM211" s="11"/>
      <c r="CN211" s="11"/>
      <c r="CO211" s="11"/>
      <c r="CP211" s="11"/>
      <c r="CQ211" s="11"/>
      <c r="CR211" s="11"/>
      <c r="CS211" s="11"/>
      <c r="CT211" s="11"/>
      <c r="CU211" s="11"/>
      <c r="CV211" s="11"/>
      <c r="CW211" s="11"/>
      <c r="CX211" s="11"/>
      <c r="CY211" s="11"/>
      <c r="CZ211" s="11"/>
      <c r="DA211" s="11"/>
      <c r="DB211" s="11"/>
      <c r="DC211" s="11"/>
      <c r="DD211" s="11"/>
      <c r="DE211" s="11"/>
      <c r="DF211" s="11"/>
      <c r="DG211" s="11"/>
      <c r="DH211" s="11"/>
      <c r="DI211" s="11"/>
      <c r="DJ211" s="11"/>
      <c r="DK211" s="11"/>
      <c r="DL211" s="11"/>
      <c r="DM211" s="11"/>
      <c r="DN211" s="11"/>
      <c r="DO211" s="11"/>
      <c r="DP211" s="11"/>
      <c r="DQ211" s="11"/>
      <c r="DR211" s="11"/>
      <c r="DS211" s="11"/>
      <c r="DT211" s="11"/>
      <c r="DU211" s="11"/>
      <c r="DV211" s="11"/>
      <c r="DW211" s="11"/>
      <c r="DX211" s="11"/>
    </row>
    <row r="212" spans="6:128" ht="12.75">
      <c r="F212" s="11"/>
      <c r="G212" s="9">
        <f t="shared" si="64"/>
        <v>209</v>
      </c>
      <c r="H212" s="8">
        <f t="shared" si="60"/>
        <v>159.148651689943</v>
      </c>
      <c r="I212" s="8">
        <f t="shared" si="62"/>
        <v>-16.483527088375457</v>
      </c>
      <c r="J212" s="8">
        <f t="shared" si="61"/>
        <v>-29.737070042739457</v>
      </c>
      <c r="K212" s="8">
        <f t="shared" si="63"/>
        <v>129.41158164720355</v>
      </c>
      <c r="L212" s="8">
        <v>10</v>
      </c>
      <c r="M212" s="8"/>
      <c r="N212" s="8"/>
      <c r="O212" s="8">
        <v>70</v>
      </c>
      <c r="P212" s="64"/>
      <c r="Q212" s="11"/>
      <c r="R212" s="65"/>
      <c r="S212" s="65"/>
      <c r="T212" s="11"/>
      <c r="U212" s="65"/>
      <c r="V212" s="65"/>
      <c r="W212" s="11"/>
      <c r="X212" s="65"/>
      <c r="Y212" s="65"/>
      <c r="Z212" s="65"/>
      <c r="AA212" s="65"/>
      <c r="AB212" s="65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65"/>
      <c r="BV212" s="11"/>
      <c r="BW212" s="11"/>
      <c r="BX212" s="11"/>
      <c r="BY212" s="11"/>
      <c r="BZ212" s="11"/>
      <c r="CA212" s="11"/>
      <c r="CB212" s="11"/>
      <c r="CC212" s="11"/>
      <c r="CD212" s="11"/>
      <c r="CE212" s="11"/>
      <c r="CF212" s="11"/>
      <c r="CG212" s="11"/>
      <c r="CH212" s="11"/>
      <c r="CI212" s="11"/>
      <c r="CJ212" s="11"/>
      <c r="CK212" s="11"/>
      <c r="CL212" s="11"/>
      <c r="CM212" s="11"/>
      <c r="CN212" s="11"/>
      <c r="CO212" s="11"/>
      <c r="CP212" s="11"/>
      <c r="CQ212" s="11"/>
      <c r="CR212" s="11"/>
      <c r="CS212" s="11"/>
      <c r="CT212" s="11"/>
      <c r="CU212" s="11"/>
      <c r="CV212" s="11"/>
      <c r="CW212" s="11"/>
      <c r="CX212" s="11"/>
      <c r="CY212" s="11"/>
      <c r="CZ212" s="11"/>
      <c r="DA212" s="11"/>
      <c r="DB212" s="11"/>
      <c r="DC212" s="11"/>
      <c r="DD212" s="11"/>
      <c r="DE212" s="11"/>
      <c r="DF212" s="11"/>
      <c r="DG212" s="11"/>
      <c r="DH212" s="11"/>
      <c r="DI212" s="11"/>
      <c r="DJ212" s="11"/>
      <c r="DK212" s="11"/>
      <c r="DL212" s="11"/>
      <c r="DM212" s="11"/>
      <c r="DN212" s="11"/>
      <c r="DO212" s="11"/>
      <c r="DP212" s="11"/>
      <c r="DQ212" s="11"/>
      <c r="DR212" s="11"/>
      <c r="DS212" s="11"/>
      <c r="DT212" s="11"/>
      <c r="DU212" s="11"/>
      <c r="DV212" s="11"/>
      <c r="DW212" s="11"/>
      <c r="DX212" s="11"/>
    </row>
    <row r="213" spans="6:128" ht="12.75">
      <c r="F213" s="11"/>
      <c r="G213" s="9">
        <f t="shared" si="64"/>
        <v>210</v>
      </c>
      <c r="H213" s="8">
        <f t="shared" si="60"/>
        <v>159.0943116519255</v>
      </c>
      <c r="I213" s="8">
        <f t="shared" si="62"/>
        <v>-17.000000000000004</v>
      </c>
      <c r="J213" s="8">
        <f t="shared" si="61"/>
        <v>-29.444863728670914</v>
      </c>
      <c r="K213" s="8">
        <f t="shared" si="63"/>
        <v>129.64944792325457</v>
      </c>
      <c r="L213" s="8">
        <v>9</v>
      </c>
      <c r="M213" s="8"/>
      <c r="N213" s="8"/>
      <c r="O213" s="8">
        <v>71</v>
      </c>
      <c r="P213" s="64"/>
      <c r="Q213" s="11"/>
      <c r="R213" s="65"/>
      <c r="S213" s="65"/>
      <c r="T213" s="11"/>
      <c r="U213" s="65"/>
      <c r="V213" s="65"/>
      <c r="W213" s="11"/>
      <c r="X213" s="65"/>
      <c r="Y213" s="65"/>
      <c r="Z213" s="65"/>
      <c r="AA213" s="65"/>
      <c r="AB213" s="65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65"/>
      <c r="BV213" s="11"/>
      <c r="BW213" s="11"/>
      <c r="BX213" s="11"/>
      <c r="BY213" s="11"/>
      <c r="BZ213" s="11"/>
      <c r="CA213" s="11"/>
      <c r="CB213" s="11"/>
      <c r="CC213" s="11"/>
      <c r="CD213" s="11"/>
      <c r="CE213" s="11"/>
      <c r="CF213" s="11"/>
      <c r="CG213" s="11"/>
      <c r="CH213" s="11"/>
      <c r="CI213" s="11"/>
      <c r="CJ213" s="11"/>
      <c r="CK213" s="11"/>
      <c r="CL213" s="11"/>
      <c r="CM213" s="11"/>
      <c r="CN213" s="11"/>
      <c r="CO213" s="11"/>
      <c r="CP213" s="11"/>
      <c r="CQ213" s="11"/>
      <c r="CR213" s="11"/>
      <c r="CS213" s="11"/>
      <c r="CT213" s="11"/>
      <c r="CU213" s="11"/>
      <c r="CV213" s="11"/>
      <c r="CW213" s="11"/>
      <c r="CX213" s="11"/>
      <c r="CY213" s="11"/>
      <c r="CZ213" s="11"/>
      <c r="DA213" s="11"/>
      <c r="DB213" s="11"/>
      <c r="DC213" s="11"/>
      <c r="DD213" s="11"/>
      <c r="DE213" s="11"/>
      <c r="DF213" s="11"/>
      <c r="DG213" s="11"/>
      <c r="DH213" s="11"/>
      <c r="DI213" s="11"/>
      <c r="DJ213" s="11"/>
      <c r="DK213" s="11"/>
      <c r="DL213" s="11"/>
      <c r="DM213" s="11"/>
      <c r="DN213" s="11"/>
      <c r="DO213" s="11"/>
      <c r="DP213" s="11"/>
      <c r="DQ213" s="11"/>
      <c r="DR213" s="11"/>
      <c r="DS213" s="11"/>
      <c r="DT213" s="11"/>
      <c r="DU213" s="11"/>
      <c r="DV213" s="11"/>
      <c r="DW213" s="11"/>
      <c r="DX213" s="11"/>
    </row>
    <row r="214" spans="6:128" ht="12.75">
      <c r="F214" s="11"/>
      <c r="G214" s="9">
        <f t="shared" si="64"/>
        <v>211</v>
      </c>
      <c r="H214" s="8">
        <f t="shared" si="60"/>
        <v>159.03884608261671</v>
      </c>
      <c r="I214" s="8">
        <f t="shared" si="62"/>
        <v>-17.51129454694184</v>
      </c>
      <c r="J214" s="8">
        <f t="shared" si="61"/>
        <v>-29.14368822387182</v>
      </c>
      <c r="K214" s="8">
        <f t="shared" si="63"/>
        <v>129.89515785874488</v>
      </c>
      <c r="L214" s="8">
        <v>8</v>
      </c>
      <c r="M214" s="8"/>
      <c r="N214" s="8"/>
      <c r="O214" s="8">
        <v>72</v>
      </c>
      <c r="P214" s="64"/>
      <c r="Q214" s="11"/>
      <c r="R214" s="65"/>
      <c r="S214" s="65"/>
      <c r="T214" s="11"/>
      <c r="U214" s="65"/>
      <c r="V214" s="65"/>
      <c r="W214" s="11"/>
      <c r="X214" s="65"/>
      <c r="Y214" s="65"/>
      <c r="Z214" s="65"/>
      <c r="AA214" s="65"/>
      <c r="AB214" s="65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65"/>
      <c r="BV214" s="11"/>
      <c r="BW214" s="11"/>
      <c r="BX214" s="11"/>
      <c r="BY214" s="11"/>
      <c r="BZ214" s="11"/>
      <c r="CA214" s="11"/>
      <c r="CB214" s="11"/>
      <c r="CC214" s="11"/>
      <c r="CD214" s="11"/>
      <c r="CE214" s="11"/>
      <c r="CF214" s="11"/>
      <c r="CG214" s="11"/>
      <c r="CH214" s="11"/>
      <c r="CI214" s="11"/>
      <c r="CJ214" s="11"/>
      <c r="CK214" s="11"/>
      <c r="CL214" s="11"/>
      <c r="CM214" s="11"/>
      <c r="CN214" s="11"/>
      <c r="CO214" s="11"/>
      <c r="CP214" s="11"/>
      <c r="CQ214" s="11"/>
      <c r="CR214" s="11"/>
      <c r="CS214" s="11"/>
      <c r="CT214" s="11"/>
      <c r="CU214" s="11"/>
      <c r="CV214" s="11"/>
      <c r="CW214" s="11"/>
      <c r="CX214" s="11"/>
      <c r="CY214" s="11"/>
      <c r="CZ214" s="11"/>
      <c r="DA214" s="11"/>
      <c r="DB214" s="11"/>
      <c r="DC214" s="11"/>
      <c r="DD214" s="11"/>
      <c r="DE214" s="11"/>
      <c r="DF214" s="11"/>
      <c r="DG214" s="11"/>
      <c r="DH214" s="11"/>
      <c r="DI214" s="11"/>
      <c r="DJ214" s="11"/>
      <c r="DK214" s="11"/>
      <c r="DL214" s="11"/>
      <c r="DM214" s="11"/>
      <c r="DN214" s="11"/>
      <c r="DO214" s="11"/>
      <c r="DP214" s="11"/>
      <c r="DQ214" s="11"/>
      <c r="DR214" s="11"/>
      <c r="DS214" s="11"/>
      <c r="DT214" s="11"/>
      <c r="DU214" s="11"/>
      <c r="DV214" s="11"/>
      <c r="DW214" s="11"/>
      <c r="DX214" s="11"/>
    </row>
    <row r="215" spans="6:128" ht="12.75">
      <c r="F215" s="11"/>
      <c r="G215" s="9">
        <f t="shared" si="64"/>
        <v>212</v>
      </c>
      <c r="H215" s="8">
        <f t="shared" si="60"/>
        <v>158.9823214160747</v>
      </c>
      <c r="I215" s="8">
        <f t="shared" si="62"/>
        <v>-18.017254983928964</v>
      </c>
      <c r="J215" s="8">
        <f t="shared" si="61"/>
        <v>-28.833635269318485</v>
      </c>
      <c r="K215" s="8">
        <f t="shared" si="63"/>
        <v>130.14868614675623</v>
      </c>
      <c r="L215" s="8">
        <v>7</v>
      </c>
      <c r="M215" s="8"/>
      <c r="N215" s="8"/>
      <c r="O215" s="8">
        <v>73</v>
      </c>
      <c r="P215" s="64"/>
      <c r="Q215" s="11"/>
      <c r="R215" s="65"/>
      <c r="S215" s="65"/>
      <c r="T215" s="11"/>
      <c r="U215" s="65"/>
      <c r="V215" s="65"/>
      <c r="W215" s="11"/>
      <c r="X215" s="65"/>
      <c r="Y215" s="65"/>
      <c r="Z215" s="65"/>
      <c r="AA215" s="65"/>
      <c r="AB215" s="65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65"/>
      <c r="BV215" s="11"/>
      <c r="BW215" s="11"/>
      <c r="BX215" s="11"/>
      <c r="BY215" s="11"/>
      <c r="BZ215" s="11"/>
      <c r="CA215" s="11"/>
      <c r="CB215" s="11"/>
      <c r="CC215" s="11"/>
      <c r="CD215" s="11"/>
      <c r="CE215" s="11"/>
      <c r="CF215" s="11"/>
      <c r="CG215" s="11"/>
      <c r="CH215" s="11"/>
      <c r="CI215" s="11"/>
      <c r="CJ215" s="11"/>
      <c r="CK215" s="11"/>
      <c r="CL215" s="11"/>
      <c r="CM215" s="11"/>
      <c r="CN215" s="11"/>
      <c r="CO215" s="11"/>
      <c r="CP215" s="11"/>
      <c r="CQ215" s="11"/>
      <c r="CR215" s="11"/>
      <c r="CS215" s="11"/>
      <c r="CT215" s="11"/>
      <c r="CU215" s="11"/>
      <c r="CV215" s="11"/>
      <c r="CW215" s="11"/>
      <c r="CX215" s="11"/>
      <c r="CY215" s="11"/>
      <c r="CZ215" s="11"/>
      <c r="DA215" s="11"/>
      <c r="DB215" s="11"/>
      <c r="DC215" s="11"/>
      <c r="DD215" s="11"/>
      <c r="DE215" s="11"/>
      <c r="DF215" s="11"/>
      <c r="DG215" s="11"/>
      <c r="DH215" s="11"/>
      <c r="DI215" s="11"/>
      <c r="DJ215" s="11"/>
      <c r="DK215" s="11"/>
      <c r="DL215" s="11"/>
      <c r="DM215" s="11"/>
      <c r="DN215" s="11"/>
      <c r="DO215" s="11"/>
      <c r="DP215" s="11"/>
      <c r="DQ215" s="11"/>
      <c r="DR215" s="11"/>
      <c r="DS215" s="11"/>
      <c r="DT215" s="11"/>
      <c r="DU215" s="11"/>
      <c r="DV215" s="11"/>
      <c r="DW215" s="11"/>
      <c r="DX215" s="11"/>
    </row>
    <row r="216" spans="6:128" ht="12.75">
      <c r="F216" s="11"/>
      <c r="G216" s="9">
        <f t="shared" si="64"/>
        <v>213</v>
      </c>
      <c r="H216" s="8">
        <f t="shared" si="60"/>
        <v>158.92480542601842</v>
      </c>
      <c r="I216" s="8">
        <f t="shared" si="62"/>
        <v>-18.51772719051092</v>
      </c>
      <c r="J216" s="8">
        <f t="shared" si="61"/>
        <v>-28.51479931014442</v>
      </c>
      <c r="K216" s="8">
        <f t="shared" si="63"/>
        <v>130.410006115874</v>
      </c>
      <c r="L216" s="8">
        <v>6</v>
      </c>
      <c r="M216" s="8"/>
      <c r="N216" s="8"/>
      <c r="O216" s="8">
        <v>74</v>
      </c>
      <c r="P216" s="64"/>
      <c r="Q216" s="11"/>
      <c r="R216" s="65"/>
      <c r="S216" s="65"/>
      <c r="T216" s="11"/>
      <c r="U216" s="65"/>
      <c r="V216" s="65"/>
      <c r="W216" s="11"/>
      <c r="X216" s="65"/>
      <c r="Y216" s="65"/>
      <c r="Z216" s="65"/>
      <c r="AA216" s="65"/>
      <c r="AB216" s="65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65"/>
      <c r="BV216" s="11"/>
      <c r="BW216" s="11"/>
      <c r="BX216" s="11"/>
      <c r="BY216" s="11"/>
      <c r="BZ216" s="11"/>
      <c r="CA216" s="11"/>
      <c r="CB216" s="11"/>
      <c r="CC216" s="11"/>
      <c r="CD216" s="11"/>
      <c r="CE216" s="11"/>
      <c r="CF216" s="11"/>
      <c r="CG216" s="11"/>
      <c r="CH216" s="11"/>
      <c r="CI216" s="11"/>
      <c r="CJ216" s="11"/>
      <c r="CK216" s="11"/>
      <c r="CL216" s="11"/>
      <c r="CM216" s="11"/>
      <c r="CN216" s="11"/>
      <c r="CO216" s="11"/>
      <c r="CP216" s="11"/>
      <c r="CQ216" s="11"/>
      <c r="CR216" s="11"/>
      <c r="CS216" s="11"/>
      <c r="CT216" s="11"/>
      <c r="CU216" s="11"/>
      <c r="CV216" s="11"/>
      <c r="CW216" s="11"/>
      <c r="CX216" s="11"/>
      <c r="CY216" s="11"/>
      <c r="CZ216" s="11"/>
      <c r="DA216" s="11"/>
      <c r="DB216" s="11"/>
      <c r="DC216" s="11"/>
      <c r="DD216" s="11"/>
      <c r="DE216" s="11"/>
      <c r="DF216" s="11"/>
      <c r="DG216" s="11"/>
      <c r="DH216" s="11"/>
      <c r="DI216" s="11"/>
      <c r="DJ216" s="11"/>
      <c r="DK216" s="11"/>
      <c r="DL216" s="11"/>
      <c r="DM216" s="11"/>
      <c r="DN216" s="11"/>
      <c r="DO216" s="11"/>
      <c r="DP216" s="11"/>
      <c r="DQ216" s="11"/>
      <c r="DR216" s="11"/>
      <c r="DS216" s="11"/>
      <c r="DT216" s="11"/>
      <c r="DU216" s="11"/>
      <c r="DV216" s="11"/>
      <c r="DW216" s="11"/>
      <c r="DX216" s="11"/>
    </row>
    <row r="217" spans="6:128" ht="12.75">
      <c r="F217" s="11"/>
      <c r="G217" s="9">
        <f t="shared" si="64"/>
        <v>214</v>
      </c>
      <c r="H217" s="8">
        <f t="shared" si="60"/>
        <v>158.86636714860197</v>
      </c>
      <c r="I217" s="8">
        <f t="shared" si="62"/>
        <v>-19.012558718005387</v>
      </c>
      <c r="J217" s="8">
        <f t="shared" si="61"/>
        <v>-28.18727746687142</v>
      </c>
      <c r="K217" s="8">
        <f t="shared" si="63"/>
        <v>130.67908968173055</v>
      </c>
      <c r="L217" s="8">
        <v>5</v>
      </c>
      <c r="M217" s="8"/>
      <c r="N217" s="8"/>
      <c r="O217" s="8">
        <v>75</v>
      </c>
      <c r="P217" s="64"/>
      <c r="Q217" s="11"/>
      <c r="R217" s="65"/>
      <c r="S217" s="65"/>
      <c r="T217" s="11"/>
      <c r="U217" s="65"/>
      <c r="V217" s="65"/>
      <c r="W217" s="11"/>
      <c r="X217" s="65"/>
      <c r="Y217" s="65"/>
      <c r="Z217" s="65"/>
      <c r="AA217" s="65"/>
      <c r="AB217" s="65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65"/>
      <c r="BV217" s="11"/>
      <c r="BW217" s="11"/>
      <c r="BX217" s="11"/>
      <c r="BY217" s="11"/>
      <c r="BZ217" s="11"/>
      <c r="CA217" s="11"/>
      <c r="CB217" s="11"/>
      <c r="CC217" s="11"/>
      <c r="CD217" s="11"/>
      <c r="CE217" s="11"/>
      <c r="CF217" s="11"/>
      <c r="CG217" s="11"/>
      <c r="CH217" s="11"/>
      <c r="CI217" s="11"/>
      <c r="CJ217" s="11"/>
      <c r="CK217" s="11"/>
      <c r="CL217" s="11"/>
      <c r="CM217" s="11"/>
      <c r="CN217" s="11"/>
      <c r="CO217" s="11"/>
      <c r="CP217" s="11"/>
      <c r="CQ217" s="11"/>
      <c r="CR217" s="11"/>
      <c r="CS217" s="11"/>
      <c r="CT217" s="11"/>
      <c r="CU217" s="11"/>
      <c r="CV217" s="11"/>
      <c r="CW217" s="11"/>
      <c r="CX217" s="11"/>
      <c r="CY217" s="11"/>
      <c r="CZ217" s="11"/>
      <c r="DA217" s="11"/>
      <c r="DB217" s="11"/>
      <c r="DC217" s="11"/>
      <c r="DD217" s="11"/>
      <c r="DE217" s="11"/>
      <c r="DF217" s="11"/>
      <c r="DG217" s="11"/>
      <c r="DH217" s="11"/>
      <c r="DI217" s="11"/>
      <c r="DJ217" s="11"/>
      <c r="DK217" s="11"/>
      <c r="DL217" s="11"/>
      <c r="DM217" s="11"/>
      <c r="DN217" s="11"/>
      <c r="DO217" s="11"/>
      <c r="DP217" s="11"/>
      <c r="DQ217" s="11"/>
      <c r="DR217" s="11"/>
      <c r="DS217" s="11"/>
      <c r="DT217" s="11"/>
      <c r="DU217" s="11"/>
      <c r="DV217" s="11"/>
      <c r="DW217" s="11"/>
      <c r="DX217" s="11"/>
    </row>
    <row r="218" spans="6:128" ht="12.75">
      <c r="F218" s="11"/>
      <c r="G218" s="9">
        <f t="shared" si="64"/>
        <v>215</v>
      </c>
      <c r="H218" s="8">
        <f t="shared" si="60"/>
        <v>158.80707680340393</v>
      </c>
      <c r="I218" s="8">
        <f t="shared" si="62"/>
        <v>-19.501598835935557</v>
      </c>
      <c r="J218" s="8">
        <f t="shared" si="61"/>
        <v>-27.85116950582573</v>
      </c>
      <c r="K218" s="8">
        <f t="shared" si="63"/>
        <v>130.9559072975782</v>
      </c>
      <c r="L218" s="8">
        <v>4</v>
      </c>
      <c r="M218" s="8"/>
      <c r="N218" s="8"/>
      <c r="O218" s="8">
        <v>76</v>
      </c>
      <c r="P218" s="64"/>
      <c r="Q218" s="11"/>
      <c r="R218" s="65"/>
      <c r="S218" s="65"/>
      <c r="T218" s="11"/>
      <c r="U218" s="65"/>
      <c r="V218" s="65"/>
      <c r="W218" s="11"/>
      <c r="X218" s="65"/>
      <c r="Y218" s="65"/>
      <c r="Z218" s="65"/>
      <c r="AA218" s="65"/>
      <c r="AB218" s="65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65"/>
      <c r="BV218" s="11"/>
      <c r="BW218" s="11"/>
      <c r="BX218" s="11"/>
      <c r="BY218" s="11"/>
      <c r="BZ218" s="11"/>
      <c r="CA218" s="11"/>
      <c r="CB218" s="11"/>
      <c r="CC218" s="11"/>
      <c r="CD218" s="11"/>
      <c r="CE218" s="11"/>
      <c r="CF218" s="11"/>
      <c r="CG218" s="11"/>
      <c r="CH218" s="11"/>
      <c r="CI218" s="11"/>
      <c r="CJ218" s="11"/>
      <c r="CK218" s="11"/>
      <c r="CL218" s="11"/>
      <c r="CM218" s="11"/>
      <c r="CN218" s="11"/>
      <c r="CO218" s="11"/>
      <c r="CP218" s="11"/>
      <c r="CQ218" s="11"/>
      <c r="CR218" s="11"/>
      <c r="CS218" s="11"/>
      <c r="CT218" s="11"/>
      <c r="CU218" s="11"/>
      <c r="CV218" s="11"/>
      <c r="CW218" s="11"/>
      <c r="CX218" s="11"/>
      <c r="CY218" s="11"/>
      <c r="CZ218" s="11"/>
      <c r="DA218" s="11"/>
      <c r="DB218" s="11"/>
      <c r="DC218" s="11"/>
      <c r="DD218" s="11"/>
      <c r="DE218" s="11"/>
      <c r="DF218" s="11"/>
      <c r="DG218" s="11"/>
      <c r="DH218" s="11"/>
      <c r="DI218" s="11"/>
      <c r="DJ218" s="11"/>
      <c r="DK218" s="11"/>
      <c r="DL218" s="11"/>
      <c r="DM218" s="11"/>
      <c r="DN218" s="11"/>
      <c r="DO218" s="11"/>
      <c r="DP218" s="11"/>
      <c r="DQ218" s="11"/>
      <c r="DR218" s="11"/>
      <c r="DS218" s="11"/>
      <c r="DT218" s="11"/>
      <c r="DU218" s="11"/>
      <c r="DV218" s="11"/>
      <c r="DW218" s="11"/>
      <c r="DX218" s="11"/>
    </row>
    <row r="219" spans="6:128" ht="12.75">
      <c r="F219" s="11"/>
      <c r="G219" s="9">
        <f t="shared" si="64"/>
        <v>216</v>
      </c>
      <c r="H219" s="8">
        <f t="shared" si="60"/>
        <v>158.74700571270225</v>
      </c>
      <c r="I219" s="8">
        <f t="shared" si="62"/>
        <v>-19.984698577944084</v>
      </c>
      <c r="J219" s="8">
        <f t="shared" si="61"/>
        <v>-27.50657780874822</v>
      </c>
      <c r="K219" s="8">
        <f t="shared" si="63"/>
        <v>131.24042790395401</v>
      </c>
      <c r="L219" s="8">
        <v>3</v>
      </c>
      <c r="M219" s="8"/>
      <c r="N219" s="8"/>
      <c r="O219" s="8">
        <v>77</v>
      </c>
      <c r="P219" s="64"/>
      <c r="Q219" s="11"/>
      <c r="R219" s="65"/>
      <c r="S219" s="65"/>
      <c r="T219" s="11"/>
      <c r="U219" s="65"/>
      <c r="V219" s="65"/>
      <c r="W219" s="11"/>
      <c r="X219" s="65"/>
      <c r="Y219" s="65"/>
      <c r="Z219" s="65"/>
      <c r="AA219" s="65"/>
      <c r="AB219" s="65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65"/>
      <c r="BV219" s="11"/>
      <c r="BW219" s="11"/>
      <c r="BX219" s="11"/>
      <c r="BY219" s="11"/>
      <c r="BZ219" s="11"/>
      <c r="CA219" s="11"/>
      <c r="CB219" s="11"/>
      <c r="CC219" s="11"/>
      <c r="CD219" s="11"/>
      <c r="CE219" s="11"/>
      <c r="CF219" s="11"/>
      <c r="CG219" s="11"/>
      <c r="CH219" s="11"/>
      <c r="CI219" s="11"/>
      <c r="CJ219" s="11"/>
      <c r="CK219" s="11"/>
      <c r="CL219" s="11"/>
      <c r="CM219" s="11"/>
      <c r="CN219" s="11"/>
      <c r="CO219" s="11"/>
      <c r="CP219" s="11"/>
      <c r="CQ219" s="11"/>
      <c r="CR219" s="11"/>
      <c r="CS219" s="11"/>
      <c r="CT219" s="11"/>
      <c r="CU219" s="11"/>
      <c r="CV219" s="11"/>
      <c r="CW219" s="11"/>
      <c r="CX219" s="11"/>
      <c r="CY219" s="11"/>
      <c r="CZ219" s="11"/>
      <c r="DA219" s="11"/>
      <c r="DB219" s="11"/>
      <c r="DC219" s="11"/>
      <c r="DD219" s="11"/>
      <c r="DE219" s="11"/>
      <c r="DF219" s="11"/>
      <c r="DG219" s="11"/>
      <c r="DH219" s="11"/>
      <c r="DI219" s="11"/>
      <c r="DJ219" s="11"/>
      <c r="DK219" s="11"/>
      <c r="DL219" s="11"/>
      <c r="DM219" s="11"/>
      <c r="DN219" s="11"/>
      <c r="DO219" s="11"/>
      <c r="DP219" s="11"/>
      <c r="DQ219" s="11"/>
      <c r="DR219" s="11"/>
      <c r="DS219" s="11"/>
      <c r="DT219" s="11"/>
      <c r="DU219" s="11"/>
      <c r="DV219" s="11"/>
      <c r="DW219" s="11"/>
      <c r="DX219" s="11"/>
    </row>
    <row r="220" spans="6:128" ht="12.75">
      <c r="F220" s="11"/>
      <c r="G220" s="9">
        <f t="shared" si="64"/>
        <v>217</v>
      </c>
      <c r="H220" s="8">
        <f t="shared" si="60"/>
        <v>158.68622621910896</v>
      </c>
      <c r="I220" s="8">
        <f t="shared" si="62"/>
        <v>-20.461710787169633</v>
      </c>
      <c r="J220" s="8">
        <f t="shared" si="61"/>
        <v>-27.153607341607962</v>
      </c>
      <c r="K220" s="8">
        <f t="shared" si="63"/>
        <v>131.532618877501</v>
      </c>
      <c r="L220" s="8">
        <v>2</v>
      </c>
      <c r="M220" s="8"/>
      <c r="N220" s="8"/>
      <c r="O220" s="8">
        <v>78</v>
      </c>
      <c r="P220" s="64"/>
      <c r="Q220" s="11"/>
      <c r="R220" s="65"/>
      <c r="S220" s="65"/>
      <c r="T220" s="11"/>
      <c r="U220" s="65"/>
      <c r="V220" s="65"/>
      <c r="W220" s="11"/>
      <c r="X220" s="65"/>
      <c r="Y220" s="65"/>
      <c r="Z220" s="65"/>
      <c r="AA220" s="65"/>
      <c r="AB220" s="65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65"/>
      <c r="BV220" s="11"/>
      <c r="BW220" s="11"/>
      <c r="BX220" s="11"/>
      <c r="BY220" s="11"/>
      <c r="BZ220" s="11"/>
      <c r="CA220" s="11"/>
      <c r="CB220" s="11"/>
      <c r="CC220" s="11"/>
      <c r="CD220" s="11"/>
      <c r="CE220" s="11"/>
      <c r="CF220" s="11"/>
      <c r="CG220" s="11"/>
      <c r="CH220" s="11"/>
      <c r="CI220" s="11"/>
      <c r="CJ220" s="11"/>
      <c r="CK220" s="11"/>
      <c r="CL220" s="11"/>
      <c r="CM220" s="11"/>
      <c r="CN220" s="11"/>
      <c r="CO220" s="11"/>
      <c r="CP220" s="11"/>
      <c r="CQ220" s="11"/>
      <c r="CR220" s="11"/>
      <c r="CS220" s="11"/>
      <c r="CT220" s="11"/>
      <c r="CU220" s="11"/>
      <c r="CV220" s="11"/>
      <c r="CW220" s="11"/>
      <c r="CX220" s="11"/>
      <c r="CY220" s="11"/>
      <c r="CZ220" s="11"/>
      <c r="DA220" s="11"/>
      <c r="DB220" s="11"/>
      <c r="DC220" s="11"/>
      <c r="DD220" s="11"/>
      <c r="DE220" s="11"/>
      <c r="DF220" s="11"/>
      <c r="DG220" s="11"/>
      <c r="DH220" s="11"/>
      <c r="DI220" s="11"/>
      <c r="DJ220" s="11"/>
      <c r="DK220" s="11"/>
      <c r="DL220" s="11"/>
      <c r="DM220" s="11"/>
      <c r="DN220" s="11"/>
      <c r="DO220" s="11"/>
      <c r="DP220" s="11"/>
      <c r="DQ220" s="11"/>
      <c r="DR220" s="11"/>
      <c r="DS220" s="11"/>
      <c r="DT220" s="11"/>
      <c r="DU220" s="11"/>
      <c r="DV220" s="11"/>
      <c r="DW220" s="11"/>
      <c r="DX220" s="11"/>
    </row>
    <row r="221" spans="6:128" ht="12.75">
      <c r="F221" s="11"/>
      <c r="G221" s="9">
        <f t="shared" si="64"/>
        <v>218</v>
      </c>
      <c r="H221" s="8">
        <f t="shared" si="60"/>
        <v>158.6248116016426</v>
      </c>
      <c r="I221" s="8">
        <f t="shared" si="62"/>
        <v>-20.932490161072366</v>
      </c>
      <c r="J221" s="8">
        <f t="shared" si="61"/>
        <v>-26.792365622628555</v>
      </c>
      <c r="K221" s="8">
        <f t="shared" si="63"/>
        <v>131.83244597901404</v>
      </c>
      <c r="L221" s="8">
        <v>1</v>
      </c>
      <c r="M221" s="8"/>
      <c r="N221" s="8"/>
      <c r="O221" s="8">
        <v>79</v>
      </c>
      <c r="P221" s="64"/>
      <c r="Q221" s="11"/>
      <c r="R221" s="65"/>
      <c r="S221" s="65"/>
      <c r="T221" s="11"/>
      <c r="U221" s="65"/>
      <c r="V221" s="65"/>
      <c r="W221" s="11"/>
      <c r="X221" s="65"/>
      <c r="Y221" s="65"/>
      <c r="Z221" s="65"/>
      <c r="AA221" s="65"/>
      <c r="AB221" s="65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65"/>
      <c r="BV221" s="11"/>
      <c r="BW221" s="11"/>
      <c r="BX221" s="11"/>
      <c r="BY221" s="11"/>
      <c r="BZ221" s="11"/>
      <c r="CA221" s="11"/>
      <c r="CB221" s="11"/>
      <c r="CC221" s="11"/>
      <c r="CD221" s="11"/>
      <c r="CE221" s="11"/>
      <c r="CF221" s="11"/>
      <c r="CG221" s="11"/>
      <c r="CH221" s="11"/>
      <c r="CI221" s="11"/>
      <c r="CJ221" s="11"/>
      <c r="CK221" s="11"/>
      <c r="CL221" s="11"/>
      <c r="CM221" s="11"/>
      <c r="CN221" s="11"/>
      <c r="CO221" s="11"/>
      <c r="CP221" s="11"/>
      <c r="CQ221" s="11"/>
      <c r="CR221" s="11"/>
      <c r="CS221" s="11"/>
      <c r="CT221" s="11"/>
      <c r="CU221" s="11"/>
      <c r="CV221" s="11"/>
      <c r="CW221" s="11"/>
      <c r="CX221" s="11"/>
      <c r="CY221" s="11"/>
      <c r="CZ221" s="11"/>
      <c r="DA221" s="11"/>
      <c r="DB221" s="11"/>
      <c r="DC221" s="11"/>
      <c r="DD221" s="11"/>
      <c r="DE221" s="11"/>
      <c r="DF221" s="11"/>
      <c r="DG221" s="11"/>
      <c r="DH221" s="11"/>
      <c r="DI221" s="11"/>
      <c r="DJ221" s="11"/>
      <c r="DK221" s="11"/>
      <c r="DL221" s="11"/>
      <c r="DM221" s="11"/>
      <c r="DN221" s="11"/>
      <c r="DO221" s="11"/>
      <c r="DP221" s="11"/>
      <c r="DQ221" s="11"/>
      <c r="DR221" s="11"/>
      <c r="DS221" s="11"/>
      <c r="DT221" s="11"/>
      <c r="DU221" s="11"/>
      <c r="DV221" s="11"/>
      <c r="DW221" s="11"/>
      <c r="DX221" s="11"/>
    </row>
    <row r="222" spans="6:128" ht="12.75">
      <c r="F222" s="11"/>
      <c r="G222" s="9">
        <f t="shared" si="64"/>
        <v>219</v>
      </c>
      <c r="H222" s="8">
        <f t="shared" si="60"/>
        <v>158.56283599031858</v>
      </c>
      <c r="I222" s="8">
        <f t="shared" si="62"/>
        <v>-21.39689329569448</v>
      </c>
      <c r="J222" s="8">
        <f t="shared" si="61"/>
        <v>-26.422962689537005</v>
      </c>
      <c r="K222" s="8">
        <f t="shared" si="63"/>
        <v>132.13987330078157</v>
      </c>
      <c r="L222" s="8"/>
      <c r="M222" s="8"/>
      <c r="N222" s="8"/>
      <c r="O222" s="8">
        <v>80</v>
      </c>
      <c r="P222" s="64"/>
      <c r="Q222" s="11"/>
      <c r="R222" s="65"/>
      <c r="S222" s="65"/>
      <c r="T222" s="11"/>
      <c r="U222" s="65"/>
      <c r="V222" s="65"/>
      <c r="W222" s="11"/>
      <c r="X222" s="65"/>
      <c r="Y222" s="65"/>
      <c r="Z222" s="65"/>
      <c r="AA222" s="65"/>
      <c r="AB222" s="65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65"/>
      <c r="BV222" s="11"/>
      <c r="BW222" s="11"/>
      <c r="BX222" s="11"/>
      <c r="BY222" s="11"/>
      <c r="BZ222" s="11"/>
      <c r="CA222" s="11"/>
      <c r="CB222" s="11"/>
      <c r="CC222" s="11"/>
      <c r="CD222" s="11"/>
      <c r="CE222" s="11"/>
      <c r="CF222" s="11"/>
      <c r="CG222" s="11"/>
      <c r="CH222" s="11"/>
      <c r="CI222" s="11"/>
      <c r="CJ222" s="11"/>
      <c r="CK222" s="11"/>
      <c r="CL222" s="11"/>
      <c r="CM222" s="11"/>
      <c r="CN222" s="11"/>
      <c r="CO222" s="11"/>
      <c r="CP222" s="11"/>
      <c r="CQ222" s="11"/>
      <c r="CR222" s="11"/>
      <c r="CS222" s="11"/>
      <c r="CT222" s="11"/>
      <c r="CU222" s="11"/>
      <c r="CV222" s="11"/>
      <c r="CW222" s="11"/>
      <c r="CX222" s="11"/>
      <c r="CY222" s="11"/>
      <c r="CZ222" s="11"/>
      <c r="DA222" s="11"/>
      <c r="DB222" s="11"/>
      <c r="DC222" s="11"/>
      <c r="DD222" s="11"/>
      <c r="DE222" s="11"/>
      <c r="DF222" s="11"/>
      <c r="DG222" s="11"/>
      <c r="DH222" s="11"/>
      <c r="DI222" s="11"/>
      <c r="DJ222" s="11"/>
      <c r="DK222" s="11"/>
      <c r="DL222" s="11"/>
      <c r="DM222" s="11"/>
      <c r="DN222" s="11"/>
      <c r="DO222" s="11"/>
      <c r="DP222" s="11"/>
      <c r="DQ222" s="11"/>
      <c r="DR222" s="11"/>
      <c r="DS222" s="11"/>
      <c r="DT222" s="11"/>
      <c r="DU222" s="11"/>
      <c r="DV222" s="11"/>
      <c r="DW222" s="11"/>
      <c r="DX222" s="11"/>
    </row>
    <row r="223" spans="6:128" ht="12.75">
      <c r="F223" s="11"/>
      <c r="G223" s="9">
        <f t="shared" si="64"/>
        <v>220</v>
      </c>
      <c r="H223" s="8">
        <f t="shared" si="60"/>
        <v>158.50037427934194</v>
      </c>
      <c r="I223" s="8">
        <f t="shared" si="62"/>
        <v>-21.854778729342335</v>
      </c>
      <c r="J223" s="8">
        <f t="shared" si="61"/>
        <v>-26.045511066045254</v>
      </c>
      <c r="K223" s="8">
        <f t="shared" si="63"/>
        <v>132.45486321329668</v>
      </c>
      <c r="L223" s="8"/>
      <c r="M223" s="8"/>
      <c r="N223" s="8"/>
      <c r="O223" s="8">
        <v>81</v>
      </c>
      <c r="P223" s="64"/>
      <c r="Q223" s="11"/>
      <c r="R223" s="65"/>
      <c r="S223" s="65"/>
      <c r="T223" s="11"/>
      <c r="U223" s="65"/>
      <c r="V223" s="65"/>
      <c r="W223" s="11"/>
      <c r="X223" s="65"/>
      <c r="Y223" s="65"/>
      <c r="Z223" s="65"/>
      <c r="AA223" s="65"/>
      <c r="AB223" s="65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65"/>
      <c r="BV223" s="11"/>
      <c r="BW223" s="11"/>
      <c r="BX223" s="11"/>
      <c r="BY223" s="11"/>
      <c r="BZ223" s="11"/>
      <c r="CA223" s="11"/>
      <c r="CB223" s="11"/>
      <c r="CC223" s="11"/>
      <c r="CD223" s="11"/>
      <c r="CE223" s="11"/>
      <c r="CF223" s="11"/>
      <c r="CG223" s="11"/>
      <c r="CH223" s="11"/>
      <c r="CI223" s="11"/>
      <c r="CJ223" s="11"/>
      <c r="CK223" s="11"/>
      <c r="CL223" s="11"/>
      <c r="CM223" s="11"/>
      <c r="CN223" s="11"/>
      <c r="CO223" s="11"/>
      <c r="CP223" s="11"/>
      <c r="CQ223" s="11"/>
      <c r="CR223" s="11"/>
      <c r="CS223" s="11"/>
      <c r="CT223" s="11"/>
      <c r="CU223" s="11"/>
      <c r="CV223" s="11"/>
      <c r="CW223" s="11"/>
      <c r="CX223" s="11"/>
      <c r="CY223" s="11"/>
      <c r="CZ223" s="11"/>
      <c r="DA223" s="11"/>
      <c r="DB223" s="11"/>
      <c r="DC223" s="11"/>
      <c r="DD223" s="11"/>
      <c r="DE223" s="11"/>
      <c r="DF223" s="11"/>
      <c r="DG223" s="11"/>
      <c r="DH223" s="11"/>
      <c r="DI223" s="11"/>
      <c r="DJ223" s="11"/>
      <c r="DK223" s="11"/>
      <c r="DL223" s="11"/>
      <c r="DM223" s="11"/>
      <c r="DN223" s="11"/>
      <c r="DO223" s="11"/>
      <c r="DP223" s="11"/>
      <c r="DQ223" s="11"/>
      <c r="DR223" s="11"/>
      <c r="DS223" s="11"/>
      <c r="DT223" s="11"/>
      <c r="DU223" s="11"/>
      <c r="DV223" s="11"/>
      <c r="DW223" s="11"/>
      <c r="DX223" s="11"/>
    </row>
    <row r="224" spans="6:128" ht="12.75">
      <c r="F224" s="11"/>
      <c r="G224" s="9">
        <f t="shared" si="64"/>
        <v>221</v>
      </c>
      <c r="H224" s="8">
        <f t="shared" si="60"/>
        <v>158.43750203898986</v>
      </c>
      <c r="I224" s="8">
        <f t="shared" si="62"/>
        <v>-22.30600698567725</v>
      </c>
      <c r="J224" s="8">
        <f t="shared" si="61"/>
        <v>-25.660125727574243</v>
      </c>
      <c r="K224" s="8">
        <f t="shared" si="63"/>
        <v>132.77737631141562</v>
      </c>
      <c r="L224" s="8"/>
      <c r="M224" s="8"/>
      <c r="N224" s="8"/>
      <c r="O224" s="8">
        <v>82</v>
      </c>
      <c r="P224" s="64"/>
      <c r="Q224" s="11"/>
      <c r="R224" s="65"/>
      <c r="S224" s="65"/>
      <c r="T224" s="11"/>
      <c r="U224" s="65"/>
      <c r="V224" s="65"/>
      <c r="W224" s="11"/>
      <c r="X224" s="65"/>
      <c r="Y224" s="65"/>
      <c r="Z224" s="65"/>
      <c r="AA224" s="65"/>
      <c r="AB224" s="65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65"/>
      <c r="BV224" s="11"/>
      <c r="BW224" s="11"/>
      <c r="BX224" s="11"/>
      <c r="BY224" s="11"/>
      <c r="BZ224" s="11"/>
      <c r="CA224" s="11"/>
      <c r="CB224" s="11"/>
      <c r="CC224" s="11"/>
      <c r="CD224" s="11"/>
      <c r="CE224" s="11"/>
      <c r="CF224" s="11"/>
      <c r="CG224" s="11"/>
      <c r="CH224" s="11"/>
      <c r="CI224" s="11"/>
      <c r="CJ224" s="11"/>
      <c r="CK224" s="11"/>
      <c r="CL224" s="11"/>
      <c r="CM224" s="11"/>
      <c r="CN224" s="11"/>
      <c r="CO224" s="11"/>
      <c r="CP224" s="11"/>
      <c r="CQ224" s="11"/>
      <c r="CR224" s="11"/>
      <c r="CS224" s="11"/>
      <c r="CT224" s="11"/>
      <c r="CU224" s="11"/>
      <c r="CV224" s="11"/>
      <c r="CW224" s="11"/>
      <c r="CX224" s="11"/>
      <c r="CY224" s="11"/>
      <c r="CZ224" s="11"/>
      <c r="DA224" s="11"/>
      <c r="DB224" s="11"/>
      <c r="DC224" s="11"/>
      <c r="DD224" s="11"/>
      <c r="DE224" s="11"/>
      <c r="DF224" s="11"/>
      <c r="DG224" s="11"/>
      <c r="DH224" s="11"/>
      <c r="DI224" s="11"/>
      <c r="DJ224" s="11"/>
      <c r="DK224" s="11"/>
      <c r="DL224" s="11"/>
      <c r="DM224" s="11"/>
      <c r="DN224" s="11"/>
      <c r="DO224" s="11"/>
      <c r="DP224" s="11"/>
      <c r="DQ224" s="11"/>
      <c r="DR224" s="11"/>
      <c r="DS224" s="11"/>
      <c r="DT224" s="11"/>
      <c r="DU224" s="11"/>
      <c r="DV224" s="11"/>
      <c r="DW224" s="11"/>
      <c r="DX224" s="11"/>
    </row>
    <row r="225" spans="6:128" ht="12.75">
      <c r="F225" s="11"/>
      <c r="G225" s="9">
        <f t="shared" si="64"/>
        <v>222</v>
      </c>
      <c r="H225" s="8">
        <f t="shared" si="60"/>
        <v>158.37429542627396</v>
      </c>
      <c r="I225" s="8">
        <f t="shared" si="62"/>
        <v>-22.750440616201182</v>
      </c>
      <c r="J225" s="8">
        <f t="shared" si="61"/>
        <v>-25.266924066231404</v>
      </c>
      <c r="K225" s="8">
        <f t="shared" si="63"/>
        <v>133.10737136004255</v>
      </c>
      <c r="L225" s="8"/>
      <c r="M225" s="8"/>
      <c r="N225" s="8"/>
      <c r="O225" s="8">
        <v>83</v>
      </c>
      <c r="P225" s="64"/>
      <c r="Q225" s="11"/>
      <c r="R225" s="65"/>
      <c r="S225" s="65"/>
      <c r="T225" s="11"/>
      <c r="U225" s="65"/>
      <c r="V225" s="65"/>
      <c r="W225" s="11"/>
      <c r="X225" s="65"/>
      <c r="Y225" s="65"/>
      <c r="Z225" s="65"/>
      <c r="AA225" s="65"/>
      <c r="AB225" s="65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65"/>
      <c r="BV225" s="11"/>
      <c r="BW225" s="11"/>
      <c r="BX225" s="11"/>
      <c r="BY225" s="11"/>
      <c r="BZ225" s="11"/>
      <c r="CA225" s="11"/>
      <c r="CB225" s="11"/>
      <c r="CC225" s="11"/>
      <c r="CD225" s="11"/>
      <c r="CE225" s="11"/>
      <c r="CF225" s="11"/>
      <c r="CG225" s="11"/>
      <c r="CH225" s="11"/>
      <c r="CI225" s="11"/>
      <c r="CJ225" s="11"/>
      <c r="CK225" s="11"/>
      <c r="CL225" s="11"/>
      <c r="CM225" s="11"/>
      <c r="CN225" s="11"/>
      <c r="CO225" s="11"/>
      <c r="CP225" s="11"/>
      <c r="CQ225" s="11"/>
      <c r="CR225" s="11"/>
      <c r="CS225" s="11"/>
      <c r="CT225" s="11"/>
      <c r="CU225" s="11"/>
      <c r="CV225" s="11"/>
      <c r="CW225" s="11"/>
      <c r="CX225" s="11"/>
      <c r="CY225" s="11"/>
      <c r="CZ225" s="11"/>
      <c r="DA225" s="11"/>
      <c r="DB225" s="11"/>
      <c r="DC225" s="11"/>
      <c r="DD225" s="11"/>
      <c r="DE225" s="11"/>
      <c r="DF225" s="11"/>
      <c r="DG225" s="11"/>
      <c r="DH225" s="11"/>
      <c r="DI225" s="11"/>
      <c r="DJ225" s="11"/>
      <c r="DK225" s="11"/>
      <c r="DL225" s="11"/>
      <c r="DM225" s="11"/>
      <c r="DN225" s="11"/>
      <c r="DO225" s="11"/>
      <c r="DP225" s="11"/>
      <c r="DQ225" s="11"/>
      <c r="DR225" s="11"/>
      <c r="DS225" s="11"/>
      <c r="DT225" s="11"/>
      <c r="DU225" s="11"/>
      <c r="DV225" s="11"/>
      <c r="DW225" s="11"/>
      <c r="DX225" s="11"/>
    </row>
    <row r="226" spans="6:128" ht="12.75">
      <c r="F226" s="11"/>
      <c r="G226" s="9">
        <f t="shared" si="64"/>
        <v>223</v>
      </c>
      <c r="H226" s="8">
        <f t="shared" si="60"/>
        <v>158.31083109447724</v>
      </c>
      <c r="I226" s="8">
        <f t="shared" si="62"/>
        <v>-23.187944242124946</v>
      </c>
      <c r="J226" s="8">
        <f t="shared" si="61"/>
        <v>-24.8660258550518</v>
      </c>
      <c r="K226" s="8">
        <f t="shared" si="63"/>
        <v>133.44480523942545</v>
      </c>
      <c r="L226" s="8"/>
      <c r="M226" s="8"/>
      <c r="N226" s="8"/>
      <c r="O226" s="8">
        <v>84</v>
      </c>
      <c r="P226" s="64"/>
      <c r="Q226" s="11"/>
      <c r="R226" s="65"/>
      <c r="S226" s="65"/>
      <c r="T226" s="11"/>
      <c r="U226" s="65"/>
      <c r="V226" s="65"/>
      <c r="W226" s="11"/>
      <c r="X226" s="65"/>
      <c r="Y226" s="65"/>
      <c r="Z226" s="65"/>
      <c r="AA226" s="65"/>
      <c r="AB226" s="65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65"/>
      <c r="BV226" s="11"/>
      <c r="BW226" s="11"/>
      <c r="BX226" s="11"/>
      <c r="BY226" s="11"/>
      <c r="BZ226" s="11"/>
      <c r="CA226" s="11"/>
      <c r="CB226" s="11"/>
      <c r="CC226" s="11"/>
      <c r="CD226" s="11"/>
      <c r="CE226" s="11"/>
      <c r="CF226" s="11"/>
      <c r="CG226" s="11"/>
      <c r="CH226" s="11"/>
      <c r="CI226" s="11"/>
      <c r="CJ226" s="11"/>
      <c r="CK226" s="11"/>
      <c r="CL226" s="11"/>
      <c r="CM226" s="11"/>
      <c r="CN226" s="11"/>
      <c r="CO226" s="11"/>
      <c r="CP226" s="11"/>
      <c r="CQ226" s="11"/>
      <c r="CR226" s="11"/>
      <c r="CS226" s="11"/>
      <c r="CT226" s="11"/>
      <c r="CU226" s="11"/>
      <c r="CV226" s="11"/>
      <c r="CW226" s="11"/>
      <c r="CX226" s="11"/>
      <c r="CY226" s="11"/>
      <c r="CZ226" s="11"/>
      <c r="DA226" s="11"/>
      <c r="DB226" s="11"/>
      <c r="DC226" s="11"/>
      <c r="DD226" s="11"/>
      <c r="DE226" s="11"/>
      <c r="DF226" s="11"/>
      <c r="DG226" s="11"/>
      <c r="DH226" s="11"/>
      <c r="DI226" s="11"/>
      <c r="DJ226" s="11"/>
      <c r="DK226" s="11"/>
      <c r="DL226" s="11"/>
      <c r="DM226" s="11"/>
      <c r="DN226" s="11"/>
      <c r="DO226" s="11"/>
      <c r="DP226" s="11"/>
      <c r="DQ226" s="11"/>
      <c r="DR226" s="11"/>
      <c r="DS226" s="11"/>
      <c r="DT226" s="11"/>
      <c r="DU226" s="11"/>
      <c r="DV226" s="11"/>
      <c r="DW226" s="11"/>
      <c r="DX226" s="11"/>
    </row>
    <row r="227" spans="6:128" ht="12.75">
      <c r="F227" s="11"/>
      <c r="G227" s="9">
        <f t="shared" si="64"/>
        <v>224</v>
      </c>
      <c r="H227" s="8">
        <f t="shared" si="60"/>
        <v>158.247186101662</v>
      </c>
      <c r="I227" s="8">
        <f t="shared" si="62"/>
        <v>-23.61838459560591</v>
      </c>
      <c r="J227" s="8">
        <f t="shared" si="61"/>
        <v>-24.45755321151414</v>
      </c>
      <c r="K227" s="8">
        <f t="shared" si="63"/>
        <v>133.78963289014786</v>
      </c>
      <c r="L227" s="8"/>
      <c r="M227" s="8"/>
      <c r="N227" s="8"/>
      <c r="O227" s="8">
        <v>85</v>
      </c>
      <c r="P227" s="64"/>
      <c r="Q227" s="11"/>
      <c r="R227" s="65"/>
      <c r="S227" s="65"/>
      <c r="T227" s="11"/>
      <c r="U227" s="65"/>
      <c r="V227" s="65"/>
      <c r="W227" s="11"/>
      <c r="X227" s="65"/>
      <c r="Y227" s="65"/>
      <c r="Z227" s="65"/>
      <c r="AA227" s="65"/>
      <c r="AB227" s="65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65"/>
      <c r="BV227" s="11"/>
      <c r="BW227" s="11"/>
      <c r="BX227" s="11"/>
      <c r="BY227" s="11"/>
      <c r="BZ227" s="11"/>
      <c r="CA227" s="11"/>
      <c r="CB227" s="11"/>
      <c r="CC227" s="11"/>
      <c r="CD227" s="11"/>
      <c r="CE227" s="11"/>
      <c r="CF227" s="11"/>
      <c r="CG227" s="11"/>
      <c r="CH227" s="11"/>
      <c r="CI227" s="11"/>
      <c r="CJ227" s="11"/>
      <c r="CK227" s="11"/>
      <c r="CL227" s="11"/>
      <c r="CM227" s="11"/>
      <c r="CN227" s="11"/>
      <c r="CO227" s="11"/>
      <c r="CP227" s="11"/>
      <c r="CQ227" s="11"/>
      <c r="CR227" s="11"/>
      <c r="CS227" s="11"/>
      <c r="CT227" s="11"/>
      <c r="CU227" s="11"/>
      <c r="CV227" s="11"/>
      <c r="CW227" s="11"/>
      <c r="CX227" s="11"/>
      <c r="CY227" s="11"/>
      <c r="CZ227" s="11"/>
      <c r="DA227" s="11"/>
      <c r="DB227" s="11"/>
      <c r="DC227" s="11"/>
      <c r="DD227" s="11"/>
      <c r="DE227" s="11"/>
      <c r="DF227" s="11"/>
      <c r="DG227" s="11"/>
      <c r="DH227" s="11"/>
      <c r="DI227" s="11"/>
      <c r="DJ227" s="11"/>
      <c r="DK227" s="11"/>
      <c r="DL227" s="11"/>
      <c r="DM227" s="11"/>
      <c r="DN227" s="11"/>
      <c r="DO227" s="11"/>
      <c r="DP227" s="11"/>
      <c r="DQ227" s="11"/>
      <c r="DR227" s="11"/>
      <c r="DS227" s="11"/>
      <c r="DT227" s="11"/>
      <c r="DU227" s="11"/>
      <c r="DV227" s="11"/>
      <c r="DW227" s="11"/>
      <c r="DX227" s="11"/>
    </row>
    <row r="228" spans="6:128" ht="12.75">
      <c r="F228" s="11"/>
      <c r="G228" s="9">
        <f t="shared" si="64"/>
        <v>225</v>
      </c>
      <c r="H228" s="8">
        <f t="shared" si="60"/>
        <v>158.18343781824947</v>
      </c>
      <c r="I228" s="8">
        <f t="shared" si="62"/>
        <v>-24.041630560342615</v>
      </c>
      <c r="J228" s="8">
        <f t="shared" si="61"/>
        <v>-24.04163056034262</v>
      </c>
      <c r="K228" s="8">
        <f t="shared" si="63"/>
        <v>134.14180725790686</v>
      </c>
      <c r="L228" s="8"/>
      <c r="M228" s="8"/>
      <c r="N228" s="8"/>
      <c r="O228" s="8">
        <v>86</v>
      </c>
      <c r="P228" s="64"/>
      <c r="Q228" s="11"/>
      <c r="R228" s="65"/>
      <c r="S228" s="65"/>
      <c r="T228" s="11"/>
      <c r="U228" s="65"/>
      <c r="V228" s="65"/>
      <c r="W228" s="11"/>
      <c r="X228" s="65"/>
      <c r="Y228" s="65"/>
      <c r="Z228" s="65"/>
      <c r="AA228" s="65"/>
      <c r="AB228" s="65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65"/>
      <c r="BV228" s="11"/>
      <c r="BW228" s="11"/>
      <c r="BX228" s="11"/>
      <c r="BY228" s="11"/>
      <c r="BZ228" s="11"/>
      <c r="CA228" s="11"/>
      <c r="CB228" s="11"/>
      <c r="CC228" s="11"/>
      <c r="CD228" s="11"/>
      <c r="CE228" s="11"/>
      <c r="CF228" s="11"/>
      <c r="CG228" s="11"/>
      <c r="CH228" s="11"/>
      <c r="CI228" s="11"/>
      <c r="CJ228" s="11"/>
      <c r="CK228" s="11"/>
      <c r="CL228" s="11"/>
      <c r="CM228" s="11"/>
      <c r="CN228" s="11"/>
      <c r="CO228" s="11"/>
      <c r="CP228" s="11"/>
      <c r="CQ228" s="11"/>
      <c r="CR228" s="11"/>
      <c r="CS228" s="11"/>
      <c r="CT228" s="11"/>
      <c r="CU228" s="11"/>
      <c r="CV228" s="11"/>
      <c r="CW228" s="11"/>
      <c r="CX228" s="11"/>
      <c r="CY228" s="11"/>
      <c r="CZ228" s="11"/>
      <c r="DA228" s="11"/>
      <c r="DB228" s="11"/>
      <c r="DC228" s="11"/>
      <c r="DD228" s="11"/>
      <c r="DE228" s="11"/>
      <c r="DF228" s="11"/>
      <c r="DG228" s="11"/>
      <c r="DH228" s="11"/>
      <c r="DI228" s="11"/>
      <c r="DJ228" s="11"/>
      <c r="DK228" s="11"/>
      <c r="DL228" s="11"/>
      <c r="DM228" s="11"/>
      <c r="DN228" s="11"/>
      <c r="DO228" s="11"/>
      <c r="DP228" s="11"/>
      <c r="DQ228" s="11"/>
      <c r="DR228" s="11"/>
      <c r="DS228" s="11"/>
      <c r="DT228" s="11"/>
      <c r="DU228" s="11"/>
      <c r="DV228" s="11"/>
      <c r="DW228" s="11"/>
      <c r="DX228" s="11"/>
    </row>
    <row r="229" spans="6:128" ht="12.75">
      <c r="F229" s="11"/>
      <c r="G229" s="9">
        <f t="shared" si="64"/>
        <v>226</v>
      </c>
      <c r="H229" s="8">
        <f t="shared" si="60"/>
        <v>158.1196638337748</v>
      </c>
      <c r="I229" s="8">
        <f t="shared" si="62"/>
        <v>-24.457553211514128</v>
      </c>
      <c r="J229" s="8">
        <f t="shared" si="61"/>
        <v>-23.618384595605917</v>
      </c>
      <c r="K229" s="8">
        <f t="shared" si="63"/>
        <v>134.50127923816888</v>
      </c>
      <c r="L229" s="8"/>
      <c r="M229" s="8"/>
      <c r="N229" s="8"/>
      <c r="O229" s="8">
        <v>87</v>
      </c>
      <c r="P229" s="64"/>
      <c r="Q229" s="11"/>
      <c r="R229" s="65"/>
      <c r="S229" s="65"/>
      <c r="T229" s="11"/>
      <c r="U229" s="65"/>
      <c r="V229" s="65"/>
      <c r="W229" s="11"/>
      <c r="X229" s="65"/>
      <c r="Y229" s="65"/>
      <c r="Z229" s="65"/>
      <c r="AA229" s="65"/>
      <c r="AB229" s="65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65"/>
      <c r="BV229" s="11"/>
      <c r="BW229" s="11"/>
      <c r="BX229" s="11"/>
      <c r="BY229" s="11"/>
      <c r="BZ229" s="11"/>
      <c r="CA229" s="11"/>
      <c r="CB229" s="11"/>
      <c r="CC229" s="11"/>
      <c r="CD229" s="11"/>
      <c r="CE229" s="11"/>
      <c r="CF229" s="11"/>
      <c r="CG229" s="11"/>
      <c r="CH229" s="11"/>
      <c r="CI229" s="11"/>
      <c r="CJ229" s="11"/>
      <c r="CK229" s="11"/>
      <c r="CL229" s="11"/>
      <c r="CM229" s="11"/>
      <c r="CN229" s="11"/>
      <c r="CO229" s="11"/>
      <c r="CP229" s="11"/>
      <c r="CQ229" s="11"/>
      <c r="CR229" s="11"/>
      <c r="CS229" s="11"/>
      <c r="CT229" s="11"/>
      <c r="CU229" s="11"/>
      <c r="CV229" s="11"/>
      <c r="CW229" s="11"/>
      <c r="CX229" s="11"/>
      <c r="CY229" s="11"/>
      <c r="CZ229" s="11"/>
      <c r="DA229" s="11"/>
      <c r="DB229" s="11"/>
      <c r="DC229" s="11"/>
      <c r="DD229" s="11"/>
      <c r="DE229" s="11"/>
      <c r="DF229" s="11"/>
      <c r="DG229" s="11"/>
      <c r="DH229" s="11"/>
      <c r="DI229" s="11"/>
      <c r="DJ229" s="11"/>
      <c r="DK229" s="11"/>
      <c r="DL229" s="11"/>
      <c r="DM229" s="11"/>
      <c r="DN229" s="11"/>
      <c r="DO229" s="11"/>
      <c r="DP229" s="11"/>
      <c r="DQ229" s="11"/>
      <c r="DR229" s="11"/>
      <c r="DS229" s="11"/>
      <c r="DT229" s="11"/>
      <c r="DU229" s="11"/>
      <c r="DV229" s="11"/>
      <c r="DW229" s="11"/>
      <c r="DX229" s="11"/>
    </row>
    <row r="230" spans="6:128" ht="12.75">
      <c r="F230" s="11"/>
      <c r="G230" s="9">
        <f t="shared" si="64"/>
        <v>227</v>
      </c>
      <c r="H230" s="8">
        <f t="shared" si="60"/>
        <v>158.05594186292362</v>
      </c>
      <c r="I230" s="8">
        <f t="shared" si="62"/>
        <v>-24.866025855051785</v>
      </c>
      <c r="J230" s="8">
        <f t="shared" si="61"/>
        <v>-23.187944242124964</v>
      </c>
      <c r="K230" s="8">
        <f t="shared" si="63"/>
        <v>134.86799762079866</v>
      </c>
      <c r="L230" s="8"/>
      <c r="M230" s="8"/>
      <c r="N230" s="8"/>
      <c r="O230" s="8">
        <v>88</v>
      </c>
      <c r="P230" s="64"/>
      <c r="Q230" s="11"/>
      <c r="R230" s="65"/>
      <c r="S230" s="65"/>
      <c r="T230" s="11"/>
      <c r="U230" s="65"/>
      <c r="V230" s="65"/>
      <c r="W230" s="11"/>
      <c r="X230" s="65"/>
      <c r="Y230" s="65"/>
      <c r="Z230" s="65"/>
      <c r="AA230" s="65"/>
      <c r="AB230" s="65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65"/>
      <c r="BV230" s="11"/>
      <c r="BW230" s="11"/>
      <c r="BX230" s="11"/>
      <c r="BY230" s="11"/>
      <c r="BZ230" s="11"/>
      <c r="CA230" s="11"/>
      <c r="CB230" s="11"/>
      <c r="CC230" s="11"/>
      <c r="CD230" s="11"/>
      <c r="CE230" s="11"/>
      <c r="CF230" s="11"/>
      <c r="CG230" s="11"/>
      <c r="CH230" s="11"/>
      <c r="CI230" s="11"/>
      <c r="CJ230" s="11"/>
      <c r="CK230" s="11"/>
      <c r="CL230" s="11"/>
      <c r="CM230" s="11"/>
      <c r="CN230" s="11"/>
      <c r="CO230" s="11"/>
      <c r="CP230" s="11"/>
      <c r="CQ230" s="11"/>
      <c r="CR230" s="11"/>
      <c r="CS230" s="11"/>
      <c r="CT230" s="11"/>
      <c r="CU230" s="11"/>
      <c r="CV230" s="11"/>
      <c r="CW230" s="11"/>
      <c r="CX230" s="11"/>
      <c r="CY230" s="11"/>
      <c r="CZ230" s="11"/>
      <c r="DA230" s="11"/>
      <c r="DB230" s="11"/>
      <c r="DC230" s="11"/>
      <c r="DD230" s="11"/>
      <c r="DE230" s="11"/>
      <c r="DF230" s="11"/>
      <c r="DG230" s="11"/>
      <c r="DH230" s="11"/>
      <c r="DI230" s="11"/>
      <c r="DJ230" s="11"/>
      <c r="DK230" s="11"/>
      <c r="DL230" s="11"/>
      <c r="DM230" s="11"/>
      <c r="DN230" s="11"/>
      <c r="DO230" s="11"/>
      <c r="DP230" s="11"/>
      <c r="DQ230" s="11"/>
      <c r="DR230" s="11"/>
      <c r="DS230" s="11"/>
      <c r="DT230" s="11"/>
      <c r="DU230" s="11"/>
      <c r="DV230" s="11"/>
      <c r="DW230" s="11"/>
      <c r="DX230" s="11"/>
    </row>
    <row r="231" spans="6:128" ht="12.75">
      <c r="F231" s="11"/>
      <c r="G231" s="9">
        <f t="shared" si="64"/>
        <v>228</v>
      </c>
      <c r="H231" s="8">
        <f t="shared" si="60"/>
        <v>157.9923496509603</v>
      </c>
      <c r="I231" s="8">
        <f t="shared" si="62"/>
        <v>-25.266924066231397</v>
      </c>
      <c r="J231" s="8">
        <f t="shared" si="61"/>
        <v>-22.75044061620119</v>
      </c>
      <c r="K231" s="8">
        <f t="shared" si="63"/>
        <v>135.24190903475912</v>
      </c>
      <c r="L231" s="8"/>
      <c r="M231" s="8"/>
      <c r="N231" s="8"/>
      <c r="O231" s="8">
        <v>89</v>
      </c>
      <c r="P231" s="64"/>
      <c r="Q231" s="11"/>
      <c r="R231" s="65"/>
      <c r="S231" s="65"/>
      <c r="T231" s="11"/>
      <c r="U231" s="65"/>
      <c r="V231" s="65"/>
      <c r="W231" s="11"/>
      <c r="X231" s="65"/>
      <c r="Y231" s="65"/>
      <c r="Z231" s="65"/>
      <c r="AA231" s="65"/>
      <c r="AB231" s="65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65"/>
      <c r="BV231" s="11"/>
      <c r="BW231" s="11"/>
      <c r="BX231" s="11"/>
      <c r="BY231" s="11"/>
      <c r="BZ231" s="11"/>
      <c r="CA231" s="11"/>
      <c r="CB231" s="11"/>
      <c r="CC231" s="11"/>
      <c r="CD231" s="11"/>
      <c r="CE231" s="11"/>
      <c r="CF231" s="11"/>
      <c r="CG231" s="11"/>
      <c r="CH231" s="11"/>
      <c r="CI231" s="11"/>
      <c r="CJ231" s="11"/>
      <c r="CK231" s="11"/>
      <c r="CL231" s="11"/>
      <c r="CM231" s="11"/>
      <c r="CN231" s="11"/>
      <c r="CO231" s="11"/>
      <c r="CP231" s="11"/>
      <c r="CQ231" s="11"/>
      <c r="CR231" s="11"/>
      <c r="CS231" s="11"/>
      <c r="CT231" s="11"/>
      <c r="CU231" s="11"/>
      <c r="CV231" s="11"/>
      <c r="CW231" s="11"/>
      <c r="CX231" s="11"/>
      <c r="CY231" s="11"/>
      <c r="CZ231" s="11"/>
      <c r="DA231" s="11"/>
      <c r="DB231" s="11"/>
      <c r="DC231" s="11"/>
      <c r="DD231" s="11"/>
      <c r="DE231" s="11"/>
      <c r="DF231" s="11"/>
      <c r="DG231" s="11"/>
      <c r="DH231" s="11"/>
      <c r="DI231" s="11"/>
      <c r="DJ231" s="11"/>
      <c r="DK231" s="11"/>
      <c r="DL231" s="11"/>
      <c r="DM231" s="11"/>
      <c r="DN231" s="11"/>
      <c r="DO231" s="11"/>
      <c r="DP231" s="11"/>
      <c r="DQ231" s="11"/>
      <c r="DR231" s="11"/>
      <c r="DS231" s="11"/>
      <c r="DT231" s="11"/>
      <c r="DU231" s="11"/>
      <c r="DV231" s="11"/>
      <c r="DW231" s="11"/>
      <c r="DX231" s="11"/>
    </row>
    <row r="232" spans="6:128" ht="12.75">
      <c r="F232" s="11"/>
      <c r="G232" s="9">
        <f t="shared" si="64"/>
        <v>229</v>
      </c>
      <c r="H232" s="8">
        <f t="shared" si="60"/>
        <v>157.9289648786602</v>
      </c>
      <c r="I232" s="8">
        <f t="shared" si="62"/>
        <v>-25.660125727574236</v>
      </c>
      <c r="J232" s="8">
        <f t="shared" si="61"/>
        <v>-22.306006985677257</v>
      </c>
      <c r="K232" s="8">
        <f t="shared" si="63"/>
        <v>135.62295789298292</v>
      </c>
      <c r="L232" s="8"/>
      <c r="M232" s="8"/>
      <c r="N232" s="8"/>
      <c r="O232" s="8">
        <v>90</v>
      </c>
      <c r="P232" s="64"/>
      <c r="Q232" s="11"/>
      <c r="R232" s="65"/>
      <c r="S232" s="65"/>
      <c r="T232" s="11"/>
      <c r="U232" s="65"/>
      <c r="V232" s="65"/>
      <c r="W232" s="11"/>
      <c r="X232" s="65"/>
      <c r="Y232" s="65"/>
      <c r="Z232" s="65"/>
      <c r="AA232" s="65"/>
      <c r="AB232" s="65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65"/>
      <c r="BV232" s="11"/>
      <c r="BW232" s="11"/>
      <c r="BX232" s="11"/>
      <c r="BY232" s="11"/>
      <c r="BZ232" s="11"/>
      <c r="CA232" s="11"/>
      <c r="CB232" s="11"/>
      <c r="CC232" s="11"/>
      <c r="CD232" s="11"/>
      <c r="CE232" s="11"/>
      <c r="CF232" s="11"/>
      <c r="CG232" s="11"/>
      <c r="CH232" s="11"/>
      <c r="CI232" s="11"/>
      <c r="CJ232" s="11"/>
      <c r="CK232" s="11"/>
      <c r="CL232" s="11"/>
      <c r="CM232" s="11"/>
      <c r="CN232" s="11"/>
      <c r="CO232" s="11"/>
      <c r="CP232" s="11"/>
      <c r="CQ232" s="11"/>
      <c r="CR232" s="11"/>
      <c r="CS232" s="11"/>
      <c r="CT232" s="11"/>
      <c r="CU232" s="11"/>
      <c r="CV232" s="11"/>
      <c r="CW232" s="11"/>
      <c r="CX232" s="11"/>
      <c r="CY232" s="11"/>
      <c r="CZ232" s="11"/>
      <c r="DA232" s="11"/>
      <c r="DB232" s="11"/>
      <c r="DC232" s="11"/>
      <c r="DD232" s="11"/>
      <c r="DE232" s="11"/>
      <c r="DF232" s="11"/>
      <c r="DG232" s="11"/>
      <c r="DH232" s="11"/>
      <c r="DI232" s="11"/>
      <c r="DJ232" s="11"/>
      <c r="DK232" s="11"/>
      <c r="DL232" s="11"/>
      <c r="DM232" s="11"/>
      <c r="DN232" s="11"/>
      <c r="DO232" s="11"/>
      <c r="DP232" s="11"/>
      <c r="DQ232" s="11"/>
      <c r="DR232" s="11"/>
      <c r="DS232" s="11"/>
      <c r="DT232" s="11"/>
      <c r="DU232" s="11"/>
      <c r="DV232" s="11"/>
      <c r="DW232" s="11"/>
      <c r="DX232" s="11"/>
    </row>
    <row r="233" spans="6:128" ht="12.75">
      <c r="F233" s="11"/>
      <c r="G233" s="9">
        <f t="shared" si="64"/>
        <v>230</v>
      </c>
      <c r="H233" s="8">
        <f t="shared" si="60"/>
        <v>157.8658650668615</v>
      </c>
      <c r="I233" s="8">
        <f t="shared" si="62"/>
        <v>-26.04551106604525</v>
      </c>
      <c r="J233" s="8">
        <f t="shared" si="61"/>
        <v>-21.854778729342343</v>
      </c>
      <c r="K233" s="8">
        <f t="shared" si="63"/>
        <v>136.01108633751915</v>
      </c>
      <c r="L233" s="8"/>
      <c r="M233" s="8"/>
      <c r="N233" s="8"/>
      <c r="O233" s="8">
        <v>91</v>
      </c>
      <c r="P233" s="64"/>
      <c r="Q233" s="11"/>
      <c r="R233" s="65"/>
      <c r="S233" s="65"/>
      <c r="T233" s="11"/>
      <c r="U233" s="65"/>
      <c r="V233" s="65"/>
      <c r="W233" s="11"/>
      <c r="X233" s="65"/>
      <c r="Y233" s="65"/>
      <c r="Z233" s="65"/>
      <c r="AA233" s="65"/>
      <c r="AB233" s="65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65"/>
      <c r="BV233" s="11"/>
      <c r="BW233" s="11"/>
      <c r="BX233" s="11"/>
      <c r="BY233" s="11"/>
      <c r="BZ233" s="11"/>
      <c r="CA233" s="11"/>
      <c r="CB233" s="11"/>
      <c r="CC233" s="11"/>
      <c r="CD233" s="11"/>
      <c r="CE233" s="11"/>
      <c r="CF233" s="11"/>
      <c r="CG233" s="11"/>
      <c r="CH233" s="11"/>
      <c r="CI233" s="11"/>
      <c r="CJ233" s="11"/>
      <c r="CK233" s="11"/>
      <c r="CL233" s="11"/>
      <c r="CM233" s="11"/>
      <c r="CN233" s="11"/>
      <c r="CO233" s="11"/>
      <c r="CP233" s="11"/>
      <c r="CQ233" s="11"/>
      <c r="CR233" s="11"/>
      <c r="CS233" s="11"/>
      <c r="CT233" s="11"/>
      <c r="CU233" s="11"/>
      <c r="CV233" s="11"/>
      <c r="CW233" s="11"/>
      <c r="CX233" s="11"/>
      <c r="CY233" s="11"/>
      <c r="CZ233" s="11"/>
      <c r="DA233" s="11"/>
      <c r="DB233" s="11"/>
      <c r="DC233" s="11"/>
      <c r="DD233" s="11"/>
      <c r="DE233" s="11"/>
      <c r="DF233" s="11"/>
      <c r="DG233" s="11"/>
      <c r="DH233" s="11"/>
      <c r="DI233" s="11"/>
      <c r="DJ233" s="11"/>
      <c r="DK233" s="11"/>
      <c r="DL233" s="11"/>
      <c r="DM233" s="11"/>
      <c r="DN233" s="11"/>
      <c r="DO233" s="11"/>
      <c r="DP233" s="11"/>
      <c r="DQ233" s="11"/>
      <c r="DR233" s="11"/>
      <c r="DS233" s="11"/>
      <c r="DT233" s="11"/>
      <c r="DU233" s="11"/>
      <c r="DV233" s="11"/>
      <c r="DW233" s="11"/>
      <c r="DX233" s="11"/>
    </row>
    <row r="234" spans="6:128" ht="12.75">
      <c r="F234" s="11"/>
      <c r="G234" s="9">
        <f t="shared" si="64"/>
        <v>231</v>
      </c>
      <c r="H234" s="8">
        <f t="shared" si="60"/>
        <v>157.80312748075474</v>
      </c>
      <c r="I234" s="8">
        <f t="shared" si="62"/>
        <v>-26.42296268953702</v>
      </c>
      <c r="J234" s="8">
        <f t="shared" si="61"/>
        <v>-21.396893295694465</v>
      </c>
      <c r="K234" s="8">
        <f t="shared" si="63"/>
        <v>136.40623418506027</v>
      </c>
      <c r="L234" s="8"/>
      <c r="M234" s="8"/>
      <c r="N234" s="8"/>
      <c r="O234" s="8">
        <v>92</v>
      </c>
      <c r="P234" s="64"/>
      <c r="Q234" s="11"/>
      <c r="R234" s="65"/>
      <c r="S234" s="65"/>
      <c r="T234" s="11"/>
      <c r="U234" s="65"/>
      <c r="V234" s="65"/>
      <c r="W234" s="11"/>
      <c r="X234" s="65"/>
      <c r="Y234" s="65"/>
      <c r="Z234" s="65"/>
      <c r="AA234" s="65"/>
      <c r="AB234" s="65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65"/>
      <c r="BV234" s="11"/>
      <c r="BW234" s="11"/>
      <c r="BX234" s="11"/>
      <c r="BY234" s="11"/>
      <c r="BZ234" s="11"/>
      <c r="CA234" s="11"/>
      <c r="CB234" s="11"/>
      <c r="CC234" s="11"/>
      <c r="CD234" s="11"/>
      <c r="CE234" s="11"/>
      <c r="CF234" s="11"/>
      <c r="CG234" s="11"/>
      <c r="CH234" s="11"/>
      <c r="CI234" s="11"/>
      <c r="CJ234" s="11"/>
      <c r="CK234" s="11"/>
      <c r="CL234" s="11"/>
      <c r="CM234" s="11"/>
      <c r="CN234" s="11"/>
      <c r="CO234" s="11"/>
      <c r="CP234" s="11"/>
      <c r="CQ234" s="11"/>
      <c r="CR234" s="11"/>
      <c r="CS234" s="11"/>
      <c r="CT234" s="11"/>
      <c r="CU234" s="11"/>
      <c r="CV234" s="11"/>
      <c r="CW234" s="11"/>
      <c r="CX234" s="11"/>
      <c r="CY234" s="11"/>
      <c r="CZ234" s="11"/>
      <c r="DA234" s="11"/>
      <c r="DB234" s="11"/>
      <c r="DC234" s="11"/>
      <c r="DD234" s="11"/>
      <c r="DE234" s="11"/>
      <c r="DF234" s="11"/>
      <c r="DG234" s="11"/>
      <c r="DH234" s="11"/>
      <c r="DI234" s="11"/>
      <c r="DJ234" s="11"/>
      <c r="DK234" s="11"/>
      <c r="DL234" s="11"/>
      <c r="DM234" s="11"/>
      <c r="DN234" s="11"/>
      <c r="DO234" s="11"/>
      <c r="DP234" s="11"/>
      <c r="DQ234" s="11"/>
      <c r="DR234" s="11"/>
      <c r="DS234" s="11"/>
      <c r="DT234" s="11"/>
      <c r="DU234" s="11"/>
      <c r="DV234" s="11"/>
      <c r="DW234" s="11"/>
      <c r="DX234" s="11"/>
    </row>
    <row r="235" spans="6:128" ht="12.75">
      <c r="F235" s="11"/>
      <c r="G235" s="9">
        <f t="shared" si="64"/>
        <v>232</v>
      </c>
      <c r="H235" s="8">
        <f t="shared" si="60"/>
        <v>157.74082903403098</v>
      </c>
      <c r="I235" s="8">
        <f t="shared" si="62"/>
        <v>-26.79236562262855</v>
      </c>
      <c r="J235" s="8">
        <f t="shared" si="61"/>
        <v>-20.932490161072373</v>
      </c>
      <c r="K235" s="8">
        <f t="shared" si="63"/>
        <v>136.80833887295861</v>
      </c>
      <c r="L235" s="8"/>
      <c r="M235" s="8"/>
      <c r="N235" s="8"/>
      <c r="O235" s="8">
        <v>93</v>
      </c>
      <c r="P235" s="64"/>
      <c r="Q235" s="11"/>
      <c r="R235" s="65"/>
      <c r="S235" s="65"/>
      <c r="T235" s="11"/>
      <c r="U235" s="65"/>
      <c r="V235" s="65"/>
      <c r="W235" s="11"/>
      <c r="X235" s="65"/>
      <c r="Y235" s="65"/>
      <c r="Z235" s="65"/>
      <c r="AA235" s="65"/>
      <c r="AB235" s="65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65"/>
      <c r="BV235" s="11"/>
      <c r="BW235" s="11"/>
      <c r="BX235" s="11"/>
      <c r="BY235" s="11"/>
      <c r="BZ235" s="11"/>
      <c r="CA235" s="11"/>
      <c r="CB235" s="11"/>
      <c r="CC235" s="11"/>
      <c r="CD235" s="11"/>
      <c r="CE235" s="11"/>
      <c r="CF235" s="11"/>
      <c r="CG235" s="11"/>
      <c r="CH235" s="11"/>
      <c r="CI235" s="11"/>
      <c r="CJ235" s="11"/>
      <c r="CK235" s="11"/>
      <c r="CL235" s="11"/>
      <c r="CM235" s="11"/>
      <c r="CN235" s="11"/>
      <c r="CO235" s="11"/>
      <c r="CP235" s="11"/>
      <c r="CQ235" s="11"/>
      <c r="CR235" s="11"/>
      <c r="CS235" s="11"/>
      <c r="CT235" s="11"/>
      <c r="CU235" s="11"/>
      <c r="CV235" s="11"/>
      <c r="CW235" s="11"/>
      <c r="CX235" s="11"/>
      <c r="CY235" s="11"/>
      <c r="CZ235" s="11"/>
      <c r="DA235" s="11"/>
      <c r="DB235" s="11"/>
      <c r="DC235" s="11"/>
      <c r="DD235" s="11"/>
      <c r="DE235" s="11"/>
      <c r="DF235" s="11"/>
      <c r="DG235" s="11"/>
      <c r="DH235" s="11"/>
      <c r="DI235" s="11"/>
      <c r="DJ235" s="11"/>
      <c r="DK235" s="11"/>
      <c r="DL235" s="11"/>
      <c r="DM235" s="11"/>
      <c r="DN235" s="11"/>
      <c r="DO235" s="11"/>
      <c r="DP235" s="11"/>
      <c r="DQ235" s="11"/>
      <c r="DR235" s="11"/>
      <c r="DS235" s="11"/>
      <c r="DT235" s="11"/>
      <c r="DU235" s="11"/>
      <c r="DV235" s="11"/>
      <c r="DW235" s="11"/>
      <c r="DX235" s="11"/>
    </row>
    <row r="236" spans="6:128" ht="12.75">
      <c r="F236" s="11"/>
      <c r="G236" s="9">
        <f t="shared" si="64"/>
        <v>233</v>
      </c>
      <c r="H236" s="8">
        <f t="shared" si="60"/>
        <v>157.67904619301126</v>
      </c>
      <c r="I236" s="8">
        <f t="shared" si="62"/>
        <v>-27.153607341607955</v>
      </c>
      <c r="J236" s="8">
        <f t="shared" si="61"/>
        <v>-20.46171078716964</v>
      </c>
      <c r="K236" s="8">
        <f t="shared" si="63"/>
        <v>137.21733540584162</v>
      </c>
      <c r="L236" s="8"/>
      <c r="M236" s="8"/>
      <c r="N236" s="8"/>
      <c r="O236" s="8">
        <v>94</v>
      </c>
      <c r="P236" s="64"/>
      <c r="Q236" s="11"/>
      <c r="R236" s="65"/>
      <c r="S236" s="65"/>
      <c r="T236" s="11"/>
      <c r="U236" s="65"/>
      <c r="V236" s="65"/>
      <c r="W236" s="11"/>
      <c r="X236" s="65"/>
      <c r="Y236" s="65"/>
      <c r="Z236" s="65"/>
      <c r="AA236" s="65"/>
      <c r="AB236" s="65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65"/>
      <c r="BV236" s="11"/>
      <c r="BW236" s="11"/>
      <c r="BX236" s="11"/>
      <c r="BY236" s="11"/>
      <c r="BZ236" s="11"/>
      <c r="CA236" s="11"/>
      <c r="CB236" s="11"/>
      <c r="CC236" s="11"/>
      <c r="CD236" s="11"/>
      <c r="CE236" s="11"/>
      <c r="CF236" s="11"/>
      <c r="CG236" s="11"/>
      <c r="CH236" s="11"/>
      <c r="CI236" s="11"/>
      <c r="CJ236" s="11"/>
      <c r="CK236" s="11"/>
      <c r="CL236" s="11"/>
      <c r="CM236" s="11"/>
      <c r="CN236" s="11"/>
      <c r="CO236" s="11"/>
      <c r="CP236" s="11"/>
      <c r="CQ236" s="11"/>
      <c r="CR236" s="11"/>
      <c r="CS236" s="11"/>
      <c r="CT236" s="11"/>
      <c r="CU236" s="11"/>
      <c r="CV236" s="11"/>
      <c r="CW236" s="11"/>
      <c r="CX236" s="11"/>
      <c r="CY236" s="11"/>
      <c r="CZ236" s="11"/>
      <c r="DA236" s="11"/>
      <c r="DB236" s="11"/>
      <c r="DC236" s="11"/>
      <c r="DD236" s="11"/>
      <c r="DE236" s="11"/>
      <c r="DF236" s="11"/>
      <c r="DG236" s="11"/>
      <c r="DH236" s="11"/>
      <c r="DI236" s="11"/>
      <c r="DJ236" s="11"/>
      <c r="DK236" s="11"/>
      <c r="DL236" s="11"/>
      <c r="DM236" s="11"/>
      <c r="DN236" s="11"/>
      <c r="DO236" s="11"/>
      <c r="DP236" s="11"/>
      <c r="DQ236" s="11"/>
      <c r="DR236" s="11"/>
      <c r="DS236" s="11"/>
      <c r="DT236" s="11"/>
      <c r="DU236" s="11"/>
      <c r="DV236" s="11"/>
      <c r="DW236" s="11"/>
      <c r="DX236" s="11"/>
    </row>
    <row r="237" spans="6:128" ht="12.75">
      <c r="F237" s="11"/>
      <c r="G237" s="9">
        <f t="shared" si="64"/>
        <v>234</v>
      </c>
      <c r="H237" s="8">
        <f t="shared" si="60"/>
        <v>157.61785488088358</v>
      </c>
      <c r="I237" s="8">
        <f t="shared" si="62"/>
        <v>-27.506577808748208</v>
      </c>
      <c r="J237" s="8">
        <f t="shared" si="61"/>
        <v>-19.98469857794409</v>
      </c>
      <c r="K237" s="8">
        <f t="shared" si="63"/>
        <v>137.63315630293948</v>
      </c>
      <c r="L237" s="8"/>
      <c r="M237" s="8"/>
      <c r="N237" s="8"/>
      <c r="O237" s="8">
        <v>95</v>
      </c>
      <c r="P237" s="64"/>
      <c r="Q237" s="11"/>
      <c r="R237" s="65"/>
      <c r="S237" s="65"/>
      <c r="T237" s="11"/>
      <c r="U237" s="65"/>
      <c r="V237" s="65"/>
      <c r="W237" s="11"/>
      <c r="X237" s="65"/>
      <c r="Y237" s="65"/>
      <c r="Z237" s="65"/>
      <c r="AA237" s="65"/>
      <c r="AB237" s="65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65"/>
      <c r="BV237" s="11"/>
      <c r="BW237" s="11"/>
      <c r="BX237" s="11"/>
      <c r="BY237" s="11"/>
      <c r="BZ237" s="11"/>
      <c r="CA237" s="11"/>
      <c r="CB237" s="11"/>
      <c r="CC237" s="11"/>
      <c r="CD237" s="11"/>
      <c r="CE237" s="11"/>
      <c r="CF237" s="11"/>
      <c r="CG237" s="11"/>
      <c r="CH237" s="11"/>
      <c r="CI237" s="11"/>
      <c r="CJ237" s="11"/>
      <c r="CK237" s="11"/>
      <c r="CL237" s="11"/>
      <c r="CM237" s="11"/>
      <c r="CN237" s="11"/>
      <c r="CO237" s="11"/>
      <c r="CP237" s="11"/>
      <c r="CQ237" s="11"/>
      <c r="CR237" s="11"/>
      <c r="CS237" s="11"/>
      <c r="CT237" s="11"/>
      <c r="CU237" s="11"/>
      <c r="CV237" s="11"/>
      <c r="CW237" s="11"/>
      <c r="CX237" s="11"/>
      <c r="CY237" s="11"/>
      <c r="CZ237" s="11"/>
      <c r="DA237" s="11"/>
      <c r="DB237" s="11"/>
      <c r="DC237" s="11"/>
      <c r="DD237" s="11"/>
      <c r="DE237" s="11"/>
      <c r="DF237" s="11"/>
      <c r="DG237" s="11"/>
      <c r="DH237" s="11"/>
      <c r="DI237" s="11"/>
      <c r="DJ237" s="11"/>
      <c r="DK237" s="11"/>
      <c r="DL237" s="11"/>
      <c r="DM237" s="11"/>
      <c r="DN237" s="11"/>
      <c r="DO237" s="11"/>
      <c r="DP237" s="11"/>
      <c r="DQ237" s="11"/>
      <c r="DR237" s="11"/>
      <c r="DS237" s="11"/>
      <c r="DT237" s="11"/>
      <c r="DU237" s="11"/>
      <c r="DV237" s="11"/>
      <c r="DW237" s="11"/>
      <c r="DX237" s="11"/>
    </row>
    <row r="238" spans="6:128" ht="12.75">
      <c r="F238" s="11"/>
      <c r="G238" s="9">
        <f t="shared" si="64"/>
        <v>235</v>
      </c>
      <c r="H238" s="8">
        <f t="shared" si="60"/>
        <v>157.55733038217474</v>
      </c>
      <c r="I238" s="8">
        <f t="shared" si="62"/>
        <v>-27.851169505825712</v>
      </c>
      <c r="J238" s="8">
        <f t="shared" si="61"/>
        <v>-19.501598835935578</v>
      </c>
      <c r="K238" s="8">
        <f t="shared" si="63"/>
        <v>138.05573154623917</v>
      </c>
      <c r="L238" s="8"/>
      <c r="M238" s="8"/>
      <c r="N238" s="8"/>
      <c r="O238" s="8">
        <v>96</v>
      </c>
      <c r="P238" s="64"/>
      <c r="Q238" s="11"/>
      <c r="R238" s="65"/>
      <c r="S238" s="65"/>
      <c r="T238" s="11"/>
      <c r="U238" s="65"/>
      <c r="V238" s="65"/>
      <c r="W238" s="11"/>
      <c r="X238" s="65"/>
      <c r="Y238" s="65"/>
      <c r="Z238" s="65"/>
      <c r="AA238" s="65"/>
      <c r="AB238" s="65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65"/>
      <c r="BV238" s="11"/>
      <c r="BW238" s="11"/>
      <c r="BX238" s="11"/>
      <c r="BY238" s="11"/>
      <c r="BZ238" s="11"/>
      <c r="CA238" s="11"/>
      <c r="CB238" s="11"/>
      <c r="CC238" s="11"/>
      <c r="CD238" s="11"/>
      <c r="CE238" s="11"/>
      <c r="CF238" s="11"/>
      <c r="CG238" s="11"/>
      <c r="CH238" s="11"/>
      <c r="CI238" s="11"/>
      <c r="CJ238" s="11"/>
      <c r="CK238" s="11"/>
      <c r="CL238" s="11"/>
      <c r="CM238" s="11"/>
      <c r="CN238" s="11"/>
      <c r="CO238" s="11"/>
      <c r="CP238" s="11"/>
      <c r="CQ238" s="11"/>
      <c r="CR238" s="11"/>
      <c r="CS238" s="11"/>
      <c r="CT238" s="11"/>
      <c r="CU238" s="11"/>
      <c r="CV238" s="11"/>
      <c r="CW238" s="11"/>
      <c r="CX238" s="11"/>
      <c r="CY238" s="11"/>
      <c r="CZ238" s="11"/>
      <c r="DA238" s="11"/>
      <c r="DB238" s="11"/>
      <c r="DC238" s="11"/>
      <c r="DD238" s="11"/>
      <c r="DE238" s="11"/>
      <c r="DF238" s="11"/>
      <c r="DG238" s="11"/>
      <c r="DH238" s="11"/>
      <c r="DI238" s="11"/>
      <c r="DJ238" s="11"/>
      <c r="DK238" s="11"/>
      <c r="DL238" s="11"/>
      <c r="DM238" s="11"/>
      <c r="DN238" s="11"/>
      <c r="DO238" s="11"/>
      <c r="DP238" s="11"/>
      <c r="DQ238" s="11"/>
      <c r="DR238" s="11"/>
      <c r="DS238" s="11"/>
      <c r="DT238" s="11"/>
      <c r="DU238" s="11"/>
      <c r="DV238" s="11"/>
      <c r="DW238" s="11"/>
      <c r="DX238" s="11"/>
    </row>
    <row r="239" spans="6:128" ht="12.75">
      <c r="F239" s="11"/>
      <c r="G239" s="9">
        <f t="shared" si="64"/>
        <v>236</v>
      </c>
      <c r="H239" s="8">
        <f t="shared" si="60"/>
        <v>157.49754724758606</v>
      </c>
      <c r="I239" s="8">
        <f t="shared" si="62"/>
        <v>-28.187277466871407</v>
      </c>
      <c r="J239" s="8">
        <f t="shared" si="61"/>
        <v>-19.012558718005405</v>
      </c>
      <c r="K239" s="8">
        <f t="shared" si="63"/>
        <v>138.48498852958065</v>
      </c>
      <c r="L239" s="8"/>
      <c r="M239" s="8"/>
      <c r="N239" s="8"/>
      <c r="O239" s="8">
        <v>97</v>
      </c>
      <c r="P239" s="64"/>
      <c r="Q239" s="11"/>
      <c r="R239" s="65"/>
      <c r="S239" s="65"/>
      <c r="T239" s="11"/>
      <c r="U239" s="65"/>
      <c r="V239" s="65"/>
      <c r="W239" s="11"/>
      <c r="X239" s="65"/>
      <c r="Y239" s="65"/>
      <c r="Z239" s="65"/>
      <c r="AA239" s="65"/>
      <c r="AB239" s="65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65"/>
      <c r="BV239" s="11"/>
      <c r="BW239" s="11"/>
      <c r="BX239" s="11"/>
      <c r="BY239" s="11"/>
      <c r="BZ239" s="11"/>
      <c r="CA239" s="11"/>
      <c r="CB239" s="11"/>
      <c r="CC239" s="11"/>
      <c r="CD239" s="11"/>
      <c r="CE239" s="11"/>
      <c r="CF239" s="11"/>
      <c r="CG239" s="11"/>
      <c r="CH239" s="11"/>
      <c r="CI239" s="11"/>
      <c r="CJ239" s="11"/>
      <c r="CK239" s="11"/>
      <c r="CL239" s="11"/>
      <c r="CM239" s="11"/>
      <c r="CN239" s="11"/>
      <c r="CO239" s="11"/>
      <c r="CP239" s="11"/>
      <c r="CQ239" s="11"/>
      <c r="CR239" s="11"/>
      <c r="CS239" s="11"/>
      <c r="CT239" s="11"/>
      <c r="CU239" s="11"/>
      <c r="CV239" s="11"/>
      <c r="CW239" s="11"/>
      <c r="CX239" s="11"/>
      <c r="CY239" s="11"/>
      <c r="CZ239" s="11"/>
      <c r="DA239" s="11"/>
      <c r="DB239" s="11"/>
      <c r="DC239" s="11"/>
      <c r="DD239" s="11"/>
      <c r="DE239" s="11"/>
      <c r="DF239" s="11"/>
      <c r="DG239" s="11"/>
      <c r="DH239" s="11"/>
      <c r="DI239" s="11"/>
      <c r="DJ239" s="11"/>
      <c r="DK239" s="11"/>
      <c r="DL239" s="11"/>
      <c r="DM239" s="11"/>
      <c r="DN239" s="11"/>
      <c r="DO239" s="11"/>
      <c r="DP239" s="11"/>
      <c r="DQ239" s="11"/>
      <c r="DR239" s="11"/>
      <c r="DS239" s="11"/>
      <c r="DT239" s="11"/>
      <c r="DU239" s="11"/>
      <c r="DV239" s="11"/>
      <c r="DW239" s="11"/>
      <c r="DX239" s="11"/>
    </row>
    <row r="240" spans="6:128" ht="12.75">
      <c r="F240" s="11"/>
      <c r="G240" s="9">
        <f t="shared" si="64"/>
        <v>237</v>
      </c>
      <c r="H240" s="8">
        <f t="shared" si="60"/>
        <v>157.43857919932518</v>
      </c>
      <c r="I240" s="8">
        <f t="shared" si="62"/>
        <v>-28.51479931014442</v>
      </c>
      <c r="J240" s="8">
        <f t="shared" si="61"/>
        <v>-18.517727190510918</v>
      </c>
      <c r="K240" s="8">
        <f t="shared" si="63"/>
        <v>138.92085200881425</v>
      </c>
      <c r="L240" s="8"/>
      <c r="M240" s="8"/>
      <c r="N240" s="8"/>
      <c r="O240" s="8">
        <v>98</v>
      </c>
      <c r="P240" s="64"/>
      <c r="Q240" s="11"/>
      <c r="R240" s="65"/>
      <c r="S240" s="65"/>
      <c r="T240" s="11"/>
      <c r="U240" s="65"/>
      <c r="V240" s="65"/>
      <c r="W240" s="11"/>
      <c r="X240" s="65"/>
      <c r="Y240" s="65"/>
      <c r="Z240" s="65"/>
      <c r="AA240" s="65"/>
      <c r="AB240" s="65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65"/>
      <c r="BV240" s="11"/>
      <c r="BW240" s="11"/>
      <c r="BX240" s="11"/>
      <c r="BY240" s="11"/>
      <c r="BZ240" s="11"/>
      <c r="CA240" s="11"/>
      <c r="CB240" s="11"/>
      <c r="CC240" s="11"/>
      <c r="CD240" s="11"/>
      <c r="CE240" s="11"/>
      <c r="CF240" s="11"/>
      <c r="CG240" s="11"/>
      <c r="CH240" s="11"/>
      <c r="CI240" s="11"/>
      <c r="CJ240" s="11"/>
      <c r="CK240" s="11"/>
      <c r="CL240" s="11"/>
      <c r="CM240" s="11"/>
      <c r="CN240" s="11"/>
      <c r="CO240" s="11"/>
      <c r="CP240" s="11"/>
      <c r="CQ240" s="11"/>
      <c r="CR240" s="11"/>
      <c r="CS240" s="11"/>
      <c r="CT240" s="11"/>
      <c r="CU240" s="11"/>
      <c r="CV240" s="11"/>
      <c r="CW240" s="11"/>
      <c r="CX240" s="11"/>
      <c r="CY240" s="11"/>
      <c r="CZ240" s="11"/>
      <c r="DA240" s="11"/>
      <c r="DB240" s="11"/>
      <c r="DC240" s="11"/>
      <c r="DD240" s="11"/>
      <c r="DE240" s="11"/>
      <c r="DF240" s="11"/>
      <c r="DG240" s="11"/>
      <c r="DH240" s="11"/>
      <c r="DI240" s="11"/>
      <c r="DJ240" s="11"/>
      <c r="DK240" s="11"/>
      <c r="DL240" s="11"/>
      <c r="DM240" s="11"/>
      <c r="DN240" s="11"/>
      <c r="DO240" s="11"/>
      <c r="DP240" s="11"/>
      <c r="DQ240" s="11"/>
      <c r="DR240" s="11"/>
      <c r="DS240" s="11"/>
      <c r="DT240" s="11"/>
      <c r="DU240" s="11"/>
      <c r="DV240" s="11"/>
      <c r="DW240" s="11"/>
      <c r="DX240" s="11"/>
    </row>
    <row r="241" spans="6:128" ht="12.75">
      <c r="F241" s="11"/>
      <c r="G241" s="9">
        <f t="shared" si="64"/>
        <v>238</v>
      </c>
      <c r="H241" s="8">
        <f t="shared" si="60"/>
        <v>157.38049903706593</v>
      </c>
      <c r="I241" s="8">
        <f t="shared" si="62"/>
        <v>-28.83363526931848</v>
      </c>
      <c r="J241" s="8">
        <f t="shared" si="61"/>
        <v>-18.01725498392897</v>
      </c>
      <c r="K241" s="8">
        <f t="shared" si="63"/>
        <v>139.36324405313695</v>
      </c>
      <c r="L241" s="8"/>
      <c r="M241" s="8"/>
      <c r="N241" s="8"/>
      <c r="O241" s="8">
        <v>99</v>
      </c>
      <c r="P241" s="64"/>
      <c r="Q241" s="11"/>
      <c r="R241" s="65"/>
      <c r="S241" s="65"/>
      <c r="T241" s="11"/>
      <c r="U241" s="65"/>
      <c r="V241" s="65"/>
      <c r="W241" s="11"/>
      <c r="X241" s="65"/>
      <c r="Y241" s="65"/>
      <c r="Z241" s="65"/>
      <c r="AA241" s="65"/>
      <c r="AB241" s="65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65"/>
      <c r="BV241" s="11"/>
      <c r="BW241" s="11"/>
      <c r="BX241" s="11"/>
      <c r="BY241" s="11"/>
      <c r="BZ241" s="11"/>
      <c r="CA241" s="11"/>
      <c r="CB241" s="11"/>
      <c r="CC241" s="11"/>
      <c r="CD241" s="11"/>
      <c r="CE241" s="11"/>
      <c r="CF241" s="11"/>
      <c r="CG241" s="11"/>
      <c r="CH241" s="11"/>
      <c r="CI241" s="11"/>
      <c r="CJ241" s="11"/>
      <c r="CK241" s="11"/>
      <c r="CL241" s="11"/>
      <c r="CM241" s="11"/>
      <c r="CN241" s="11"/>
      <c r="CO241" s="11"/>
      <c r="CP241" s="11"/>
      <c r="CQ241" s="11"/>
      <c r="CR241" s="11"/>
      <c r="CS241" s="11"/>
      <c r="CT241" s="11"/>
      <c r="CU241" s="11"/>
      <c r="CV241" s="11"/>
      <c r="CW241" s="11"/>
      <c r="CX241" s="11"/>
      <c r="CY241" s="11"/>
      <c r="CZ241" s="11"/>
      <c r="DA241" s="11"/>
      <c r="DB241" s="11"/>
      <c r="DC241" s="11"/>
      <c r="DD241" s="11"/>
      <c r="DE241" s="11"/>
      <c r="DF241" s="11"/>
      <c r="DG241" s="11"/>
      <c r="DH241" s="11"/>
      <c r="DI241" s="11"/>
      <c r="DJ241" s="11"/>
      <c r="DK241" s="11"/>
      <c r="DL241" s="11"/>
      <c r="DM241" s="11"/>
      <c r="DN241" s="11"/>
      <c r="DO241" s="11"/>
      <c r="DP241" s="11"/>
      <c r="DQ241" s="11"/>
      <c r="DR241" s="11"/>
      <c r="DS241" s="11"/>
      <c r="DT241" s="11"/>
      <c r="DU241" s="11"/>
      <c r="DV241" s="11"/>
      <c r="DW241" s="11"/>
      <c r="DX241" s="11"/>
    </row>
    <row r="242" spans="6:128" ht="12.75">
      <c r="F242" s="11"/>
      <c r="G242" s="9">
        <f t="shared" si="64"/>
        <v>239</v>
      </c>
      <c r="H242" s="8">
        <f t="shared" si="60"/>
        <v>157.3233785446707</v>
      </c>
      <c r="I242" s="8">
        <f t="shared" si="62"/>
        <v>-29.143688223871813</v>
      </c>
      <c r="J242" s="8">
        <f t="shared" si="61"/>
        <v>-17.51129454694185</v>
      </c>
      <c r="K242" s="8">
        <f t="shared" si="63"/>
        <v>139.81208399772885</v>
      </c>
      <c r="L242" s="8"/>
      <c r="M242" s="8"/>
      <c r="N242" s="8"/>
      <c r="O242" s="8">
        <v>100</v>
      </c>
      <c r="P242" s="64"/>
      <c r="Q242" s="11"/>
      <c r="R242" s="65"/>
      <c r="S242" s="65"/>
      <c r="T242" s="11"/>
      <c r="U242" s="65"/>
      <c r="V242" s="65"/>
      <c r="W242" s="11"/>
      <c r="X242" s="65"/>
      <c r="Y242" s="65"/>
      <c r="Z242" s="65"/>
      <c r="AA242" s="65"/>
      <c r="AB242" s="65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65"/>
      <c r="BV242" s="11"/>
      <c r="BW242" s="11"/>
      <c r="BX242" s="11"/>
      <c r="BY242" s="11"/>
      <c r="BZ242" s="11"/>
      <c r="CA242" s="11"/>
      <c r="CB242" s="11"/>
      <c r="CC242" s="11"/>
      <c r="CD242" s="11"/>
      <c r="CE242" s="11"/>
      <c r="CF242" s="11"/>
      <c r="CG242" s="11"/>
      <c r="CH242" s="11"/>
      <c r="CI242" s="11"/>
      <c r="CJ242" s="11"/>
      <c r="CK242" s="11"/>
      <c r="CL242" s="11"/>
      <c r="CM242" s="11"/>
      <c r="CN242" s="11"/>
      <c r="CO242" s="11"/>
      <c r="CP242" s="11"/>
      <c r="CQ242" s="11"/>
      <c r="CR242" s="11"/>
      <c r="CS242" s="11"/>
      <c r="CT242" s="11"/>
      <c r="CU242" s="11"/>
      <c r="CV242" s="11"/>
      <c r="CW242" s="11"/>
      <c r="CX242" s="11"/>
      <c r="CY242" s="11"/>
      <c r="CZ242" s="11"/>
      <c r="DA242" s="11"/>
      <c r="DB242" s="11"/>
      <c r="DC242" s="11"/>
      <c r="DD242" s="11"/>
      <c r="DE242" s="11"/>
      <c r="DF242" s="11"/>
      <c r="DG242" s="11"/>
      <c r="DH242" s="11"/>
      <c r="DI242" s="11"/>
      <c r="DJ242" s="11"/>
      <c r="DK242" s="11"/>
      <c r="DL242" s="11"/>
      <c r="DM242" s="11"/>
      <c r="DN242" s="11"/>
      <c r="DO242" s="11"/>
      <c r="DP242" s="11"/>
      <c r="DQ242" s="11"/>
      <c r="DR242" s="11"/>
      <c r="DS242" s="11"/>
      <c r="DT242" s="11"/>
      <c r="DU242" s="11"/>
      <c r="DV242" s="11"/>
      <c r="DW242" s="11"/>
      <c r="DX242" s="11"/>
    </row>
    <row r="243" spans="6:128" ht="12.75">
      <c r="F243" s="11"/>
      <c r="G243" s="9">
        <f t="shared" si="64"/>
        <v>240</v>
      </c>
      <c r="H243" s="8">
        <f t="shared" si="60"/>
        <v>157.26728839781018</v>
      </c>
      <c r="I243" s="8">
        <f t="shared" si="62"/>
        <v>-29.444863728670903</v>
      </c>
      <c r="J243" s="8">
        <f t="shared" si="61"/>
        <v>-17.000000000000014</v>
      </c>
      <c r="K243" s="8">
        <f t="shared" si="63"/>
        <v>140.26728839781015</v>
      </c>
      <c r="L243" s="8"/>
      <c r="M243" s="8"/>
      <c r="N243" s="8"/>
      <c r="O243" s="8">
        <v>101</v>
      </c>
      <c r="P243" s="64"/>
      <c r="Q243" s="11"/>
      <c r="R243" s="65"/>
      <c r="S243" s="65"/>
      <c r="T243" s="11"/>
      <c r="U243" s="65"/>
      <c r="V243" s="65"/>
      <c r="W243" s="11"/>
      <c r="X243" s="65"/>
      <c r="Y243" s="65"/>
      <c r="Z243" s="65"/>
      <c r="AA243" s="65"/>
      <c r="AB243" s="65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65"/>
      <c r="BV243" s="11"/>
      <c r="BW243" s="11"/>
      <c r="BX243" s="11"/>
      <c r="BY243" s="11"/>
      <c r="BZ243" s="11"/>
      <c r="CA243" s="11"/>
      <c r="CB243" s="11"/>
      <c r="CC243" s="11"/>
      <c r="CD243" s="11"/>
      <c r="CE243" s="11"/>
      <c r="CF243" s="11"/>
      <c r="CG243" s="11"/>
      <c r="CH243" s="11"/>
      <c r="CI243" s="11"/>
      <c r="CJ243" s="11"/>
      <c r="CK243" s="11"/>
      <c r="CL243" s="11"/>
      <c r="CM243" s="11"/>
      <c r="CN243" s="11"/>
      <c r="CO243" s="11"/>
      <c r="CP243" s="11"/>
      <c r="CQ243" s="11"/>
      <c r="CR243" s="11"/>
      <c r="CS243" s="11"/>
      <c r="CT243" s="11"/>
      <c r="CU243" s="11"/>
      <c r="CV243" s="11"/>
      <c r="CW243" s="11"/>
      <c r="CX243" s="11"/>
      <c r="CY243" s="11"/>
      <c r="CZ243" s="11"/>
      <c r="DA243" s="11"/>
      <c r="DB243" s="11"/>
      <c r="DC243" s="11"/>
      <c r="DD243" s="11"/>
      <c r="DE243" s="11"/>
      <c r="DF243" s="11"/>
      <c r="DG243" s="11"/>
      <c r="DH243" s="11"/>
      <c r="DI243" s="11"/>
      <c r="DJ243" s="11"/>
      <c r="DK243" s="11"/>
      <c r="DL243" s="11"/>
      <c r="DM243" s="11"/>
      <c r="DN243" s="11"/>
      <c r="DO243" s="11"/>
      <c r="DP243" s="11"/>
      <c r="DQ243" s="11"/>
      <c r="DR243" s="11"/>
      <c r="DS243" s="11"/>
      <c r="DT243" s="11"/>
      <c r="DU243" s="11"/>
      <c r="DV243" s="11"/>
      <c r="DW243" s="11"/>
      <c r="DX243" s="11"/>
    </row>
    <row r="244" spans="6:128" ht="12.75">
      <c r="F244" s="11"/>
      <c r="G244" s="9">
        <f t="shared" si="64"/>
        <v>241</v>
      </c>
      <c r="H244" s="8">
        <f t="shared" si="60"/>
        <v>157.21229807261648</v>
      </c>
      <c r="I244" s="8">
        <f t="shared" si="62"/>
        <v>-29.73707004273946</v>
      </c>
      <c r="J244" s="8">
        <f t="shared" si="61"/>
        <v>-16.483527088375453</v>
      </c>
      <c r="K244" s="8">
        <f t="shared" si="63"/>
        <v>140.728770984241</v>
      </c>
      <c r="L244" s="8"/>
      <c r="M244" s="8"/>
      <c r="N244" s="8"/>
      <c r="O244" s="8">
        <v>102</v>
      </c>
      <c r="P244" s="64"/>
      <c r="Q244" s="11"/>
      <c r="R244" s="65"/>
      <c r="S244" s="65"/>
      <c r="T244" s="11"/>
      <c r="U244" s="65"/>
      <c r="V244" s="65"/>
      <c r="W244" s="11"/>
      <c r="X244" s="65"/>
      <c r="Y244" s="65"/>
      <c r="Z244" s="65"/>
      <c r="AA244" s="65"/>
      <c r="AB244" s="65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65"/>
      <c r="BV244" s="11"/>
      <c r="BW244" s="11"/>
      <c r="BX244" s="11"/>
      <c r="BY244" s="11"/>
      <c r="BZ244" s="11"/>
      <c r="CA244" s="11"/>
      <c r="CB244" s="11"/>
      <c r="CC244" s="11"/>
      <c r="CD244" s="11"/>
      <c r="CE244" s="11"/>
      <c r="CF244" s="11"/>
      <c r="CG244" s="11"/>
      <c r="CH244" s="11"/>
      <c r="CI244" s="11"/>
      <c r="CJ244" s="11"/>
      <c r="CK244" s="11"/>
      <c r="CL244" s="11"/>
      <c r="CM244" s="11"/>
      <c r="CN244" s="11"/>
      <c r="CO244" s="11"/>
      <c r="CP244" s="11"/>
      <c r="CQ244" s="11"/>
      <c r="CR244" s="11"/>
      <c r="CS244" s="11"/>
      <c r="CT244" s="11"/>
      <c r="CU244" s="11"/>
      <c r="CV244" s="11"/>
      <c r="CW244" s="11"/>
      <c r="CX244" s="11"/>
      <c r="CY244" s="11"/>
      <c r="CZ244" s="11"/>
      <c r="DA244" s="11"/>
      <c r="DB244" s="11"/>
      <c r="DC244" s="11"/>
      <c r="DD244" s="11"/>
      <c r="DE244" s="11"/>
      <c r="DF244" s="11"/>
      <c r="DG244" s="11"/>
      <c r="DH244" s="11"/>
      <c r="DI244" s="11"/>
      <c r="DJ244" s="11"/>
      <c r="DK244" s="11"/>
      <c r="DL244" s="11"/>
      <c r="DM244" s="11"/>
      <c r="DN244" s="11"/>
      <c r="DO244" s="11"/>
      <c r="DP244" s="11"/>
      <c r="DQ244" s="11"/>
      <c r="DR244" s="11"/>
      <c r="DS244" s="11"/>
      <c r="DT244" s="11"/>
      <c r="DU244" s="11"/>
      <c r="DV244" s="11"/>
      <c r="DW244" s="11"/>
      <c r="DX244" s="11"/>
    </row>
    <row r="245" spans="6:128" ht="12.75">
      <c r="F245" s="11"/>
      <c r="G245" s="9">
        <f t="shared" si="64"/>
        <v>242</v>
      </c>
      <c r="H245" s="8">
        <f t="shared" si="60"/>
        <v>157.1584757555058</v>
      </c>
      <c r="I245" s="8">
        <f t="shared" si="62"/>
        <v>-30.020218157203516</v>
      </c>
      <c r="J245" s="8">
        <f t="shared" si="61"/>
        <v>-15.962033134720286</v>
      </c>
      <c r="K245" s="8">
        <f t="shared" si="63"/>
        <v>141.19644262078552</v>
      </c>
      <c r="L245" s="8"/>
      <c r="M245" s="8"/>
      <c r="N245" s="8"/>
      <c r="O245" s="8">
        <v>103</v>
      </c>
      <c r="P245" s="64"/>
      <c r="Q245" s="11"/>
      <c r="R245" s="65"/>
      <c r="S245" s="65"/>
      <c r="T245" s="11"/>
      <c r="U245" s="65"/>
      <c r="V245" s="65"/>
      <c r="W245" s="11"/>
      <c r="X245" s="65"/>
      <c r="Y245" s="65"/>
      <c r="Z245" s="65"/>
      <c r="AA245" s="65"/>
      <c r="AB245" s="65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65"/>
      <c r="BV245" s="11"/>
      <c r="BW245" s="11"/>
      <c r="BX245" s="11"/>
      <c r="BY245" s="11"/>
      <c r="BZ245" s="11"/>
      <c r="CA245" s="11"/>
      <c r="CB245" s="11"/>
      <c r="CC245" s="11"/>
      <c r="CD245" s="11"/>
      <c r="CE245" s="11"/>
      <c r="CF245" s="11"/>
      <c r="CG245" s="11"/>
      <c r="CH245" s="11"/>
      <c r="CI245" s="11"/>
      <c r="CJ245" s="11"/>
      <c r="CK245" s="11"/>
      <c r="CL245" s="11"/>
      <c r="CM245" s="11"/>
      <c r="CN245" s="11"/>
      <c r="CO245" s="11"/>
      <c r="CP245" s="11"/>
      <c r="CQ245" s="11"/>
      <c r="CR245" s="11"/>
      <c r="CS245" s="11"/>
      <c r="CT245" s="11"/>
      <c r="CU245" s="11"/>
      <c r="CV245" s="11"/>
      <c r="CW245" s="11"/>
      <c r="CX245" s="11"/>
      <c r="CY245" s="11"/>
      <c r="CZ245" s="11"/>
      <c r="DA245" s="11"/>
      <c r="DB245" s="11"/>
      <c r="DC245" s="11"/>
      <c r="DD245" s="11"/>
      <c r="DE245" s="11"/>
      <c r="DF245" s="11"/>
      <c r="DG245" s="11"/>
      <c r="DH245" s="11"/>
      <c r="DI245" s="11"/>
      <c r="DJ245" s="11"/>
      <c r="DK245" s="11"/>
      <c r="DL245" s="11"/>
      <c r="DM245" s="11"/>
      <c r="DN245" s="11"/>
      <c r="DO245" s="11"/>
      <c r="DP245" s="11"/>
      <c r="DQ245" s="11"/>
      <c r="DR245" s="11"/>
      <c r="DS245" s="11"/>
      <c r="DT245" s="11"/>
      <c r="DU245" s="11"/>
      <c r="DV245" s="11"/>
      <c r="DW245" s="11"/>
      <c r="DX245" s="11"/>
    </row>
    <row r="246" spans="6:128" ht="12.75">
      <c r="F246" s="11"/>
      <c r="G246" s="9">
        <f t="shared" si="64"/>
        <v>243</v>
      </c>
      <c r="H246" s="8">
        <f t="shared" si="60"/>
        <v>157.10588825430747</v>
      </c>
      <c r="I246" s="8">
        <f t="shared" si="62"/>
        <v>-30.294221822404506</v>
      </c>
      <c r="J246" s="8">
        <f t="shared" si="61"/>
        <v>-15.435676991144595</v>
      </c>
      <c r="K246" s="8">
        <f t="shared" si="63"/>
        <v>141.67021126316288</v>
      </c>
      <c r="L246" s="8"/>
      <c r="M246" s="8"/>
      <c r="N246" s="8"/>
      <c r="O246" s="8">
        <v>104</v>
      </c>
      <c r="P246" s="64"/>
      <c r="Q246" s="11"/>
      <c r="R246" s="65"/>
      <c r="S246" s="65"/>
      <c r="T246" s="11"/>
      <c r="U246" s="65"/>
      <c r="V246" s="65"/>
      <c r="W246" s="11"/>
      <c r="X246" s="65"/>
      <c r="Y246" s="65"/>
      <c r="Z246" s="65"/>
      <c r="AA246" s="65"/>
      <c r="AB246" s="65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65"/>
      <c r="BV246" s="11"/>
      <c r="BW246" s="11"/>
      <c r="BX246" s="11"/>
      <c r="BY246" s="11"/>
      <c r="BZ246" s="11"/>
      <c r="CA246" s="11"/>
      <c r="CB246" s="11"/>
      <c r="CC246" s="11"/>
      <c r="CD246" s="11"/>
      <c r="CE246" s="11"/>
      <c r="CF246" s="11"/>
      <c r="CG246" s="11"/>
      <c r="CH246" s="11"/>
      <c r="CI246" s="11"/>
      <c r="CJ246" s="11"/>
      <c r="CK246" s="11"/>
      <c r="CL246" s="11"/>
      <c r="CM246" s="11"/>
      <c r="CN246" s="11"/>
      <c r="CO246" s="11"/>
      <c r="CP246" s="11"/>
      <c r="CQ246" s="11"/>
      <c r="CR246" s="11"/>
      <c r="CS246" s="11"/>
      <c r="CT246" s="11"/>
      <c r="CU246" s="11"/>
      <c r="CV246" s="11"/>
      <c r="CW246" s="11"/>
      <c r="CX246" s="11"/>
      <c r="CY246" s="11"/>
      <c r="CZ246" s="11"/>
      <c r="DA246" s="11"/>
      <c r="DB246" s="11"/>
      <c r="DC246" s="11"/>
      <c r="DD246" s="11"/>
      <c r="DE246" s="11"/>
      <c r="DF246" s="11"/>
      <c r="DG246" s="11"/>
      <c r="DH246" s="11"/>
      <c r="DI246" s="11"/>
      <c r="DJ246" s="11"/>
      <c r="DK246" s="11"/>
      <c r="DL246" s="11"/>
      <c r="DM246" s="11"/>
      <c r="DN246" s="11"/>
      <c r="DO246" s="11"/>
      <c r="DP246" s="11"/>
      <c r="DQ246" s="11"/>
      <c r="DR246" s="11"/>
      <c r="DS246" s="11"/>
      <c r="DT246" s="11"/>
      <c r="DU246" s="11"/>
      <c r="DV246" s="11"/>
      <c r="DW246" s="11"/>
      <c r="DX246" s="11"/>
    </row>
    <row r="247" spans="6:128" ht="12.75">
      <c r="F247" s="11"/>
      <c r="G247" s="9">
        <f t="shared" si="64"/>
        <v>244</v>
      </c>
      <c r="H247" s="8">
        <f t="shared" si="60"/>
        <v>157.05460091083538</v>
      </c>
      <c r="I247" s="8">
        <f t="shared" si="62"/>
        <v>-30.55899757417167</v>
      </c>
      <c r="J247" s="8">
        <f t="shared" si="61"/>
        <v>-14.904618990828643</v>
      </c>
      <c r="K247" s="8">
        <f t="shared" si="63"/>
        <v>142.14998192000672</v>
      </c>
      <c r="L247" s="8"/>
      <c r="M247" s="8"/>
      <c r="N247" s="8"/>
      <c r="O247" s="8">
        <v>105</v>
      </c>
      <c r="P247" s="64"/>
      <c r="Q247" s="11"/>
      <c r="R247" s="65"/>
      <c r="S247" s="65"/>
      <c r="T247" s="11"/>
      <c r="U247" s="65"/>
      <c r="V247" s="65"/>
      <c r="W247" s="11"/>
      <c r="X247" s="65"/>
      <c r="Y247" s="65"/>
      <c r="Z247" s="65"/>
      <c r="AA247" s="65"/>
      <c r="AB247" s="65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65"/>
      <c r="BV247" s="11"/>
      <c r="BW247" s="11"/>
      <c r="BX247" s="11"/>
      <c r="BY247" s="11"/>
      <c r="BZ247" s="11"/>
      <c r="CA247" s="11"/>
      <c r="CB247" s="11"/>
      <c r="CC247" s="11"/>
      <c r="CD247" s="11"/>
      <c r="CE247" s="11"/>
      <c r="CF247" s="11"/>
      <c r="CG247" s="11"/>
      <c r="CH247" s="11"/>
      <c r="CI247" s="11"/>
      <c r="CJ247" s="11"/>
      <c r="CK247" s="11"/>
      <c r="CL247" s="11"/>
      <c r="CM247" s="11"/>
      <c r="CN247" s="11"/>
      <c r="CO247" s="11"/>
      <c r="CP247" s="11"/>
      <c r="CQ247" s="11"/>
      <c r="CR247" s="11"/>
      <c r="CS247" s="11"/>
      <c r="CT247" s="11"/>
      <c r="CU247" s="11"/>
      <c r="CV247" s="11"/>
      <c r="CW247" s="11"/>
      <c r="CX247" s="11"/>
      <c r="CY247" s="11"/>
      <c r="CZ247" s="11"/>
      <c r="DA247" s="11"/>
      <c r="DB247" s="11"/>
      <c r="DC247" s="11"/>
      <c r="DD247" s="11"/>
      <c r="DE247" s="11"/>
      <c r="DF247" s="11"/>
      <c r="DG247" s="11"/>
      <c r="DH247" s="11"/>
      <c r="DI247" s="11"/>
      <c r="DJ247" s="11"/>
      <c r="DK247" s="11"/>
      <c r="DL247" s="11"/>
      <c r="DM247" s="11"/>
      <c r="DN247" s="11"/>
      <c r="DO247" s="11"/>
      <c r="DP247" s="11"/>
      <c r="DQ247" s="11"/>
      <c r="DR247" s="11"/>
      <c r="DS247" s="11"/>
      <c r="DT247" s="11"/>
      <c r="DU247" s="11"/>
      <c r="DV247" s="11"/>
      <c r="DW247" s="11"/>
      <c r="DX247" s="11"/>
    </row>
    <row r="248" spans="6:128" ht="12.75">
      <c r="F248" s="11"/>
      <c r="G248" s="9">
        <f t="shared" si="64"/>
        <v>245</v>
      </c>
      <c r="H248" s="8">
        <f t="shared" si="60"/>
        <v>157.0046775150383</v>
      </c>
      <c r="I248" s="8">
        <f t="shared" si="62"/>
        <v>-30.81446475924609</v>
      </c>
      <c r="J248" s="8">
        <f t="shared" si="61"/>
        <v>-14.369020899183798</v>
      </c>
      <c r="K248" s="8">
        <f t="shared" si="63"/>
        <v>142.63565661585451</v>
      </c>
      <c r="L248" s="8"/>
      <c r="M248" s="8"/>
      <c r="N248" s="8"/>
      <c r="O248" s="8">
        <v>106</v>
      </c>
      <c r="P248" s="64"/>
      <c r="Q248" s="11"/>
      <c r="R248" s="65"/>
      <c r="S248" s="65"/>
      <c r="T248" s="11"/>
      <c r="U248" s="65"/>
      <c r="V248" s="65"/>
      <c r="W248" s="11"/>
      <c r="X248" s="65"/>
      <c r="Y248" s="65"/>
      <c r="Z248" s="65"/>
      <c r="AA248" s="65"/>
      <c r="AB248" s="65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65"/>
      <c r="BV248" s="11"/>
      <c r="BW248" s="11"/>
      <c r="BX248" s="11"/>
      <c r="BY248" s="11"/>
      <c r="BZ248" s="11"/>
      <c r="CA248" s="11"/>
      <c r="CB248" s="11"/>
      <c r="CC248" s="11"/>
      <c r="CD248" s="11"/>
      <c r="CE248" s="11"/>
      <c r="CF248" s="11"/>
      <c r="CG248" s="11"/>
      <c r="CH248" s="11"/>
      <c r="CI248" s="11"/>
      <c r="CJ248" s="11"/>
      <c r="CK248" s="11"/>
      <c r="CL248" s="11"/>
      <c r="CM248" s="11"/>
      <c r="CN248" s="11"/>
      <c r="CO248" s="11"/>
      <c r="CP248" s="11"/>
      <c r="CQ248" s="11"/>
      <c r="CR248" s="11"/>
      <c r="CS248" s="11"/>
      <c r="CT248" s="11"/>
      <c r="CU248" s="11"/>
      <c r="CV248" s="11"/>
      <c r="CW248" s="11"/>
      <c r="CX248" s="11"/>
      <c r="CY248" s="11"/>
      <c r="CZ248" s="11"/>
      <c r="DA248" s="11"/>
      <c r="DB248" s="11"/>
      <c r="DC248" s="11"/>
      <c r="DD248" s="11"/>
      <c r="DE248" s="11"/>
      <c r="DF248" s="11"/>
      <c r="DG248" s="11"/>
      <c r="DH248" s="11"/>
      <c r="DI248" s="11"/>
      <c r="DJ248" s="11"/>
      <c r="DK248" s="11"/>
      <c r="DL248" s="11"/>
      <c r="DM248" s="11"/>
      <c r="DN248" s="11"/>
      <c r="DO248" s="11"/>
      <c r="DP248" s="11"/>
      <c r="DQ248" s="11"/>
      <c r="DR248" s="11"/>
      <c r="DS248" s="11"/>
      <c r="DT248" s="11"/>
      <c r="DU248" s="11"/>
      <c r="DV248" s="11"/>
      <c r="DW248" s="11"/>
      <c r="DX248" s="11"/>
    </row>
    <row r="249" spans="6:128" ht="12.75">
      <c r="F249" s="11"/>
      <c r="G249" s="9">
        <f t="shared" si="64"/>
        <v>246</v>
      </c>
      <c r="H249" s="8">
        <f t="shared" si="60"/>
        <v>156.95618022086475</v>
      </c>
      <c r="I249" s="8">
        <f t="shared" si="62"/>
        <v>-31.060545559848432</v>
      </c>
      <c r="J249" s="8">
        <f t="shared" si="61"/>
        <v>-13.829045864577203</v>
      </c>
      <c r="K249" s="8">
        <f t="shared" si="63"/>
        <v>143.12713435628754</v>
      </c>
      <c r="L249" s="8"/>
      <c r="M249" s="8"/>
      <c r="N249" s="8"/>
      <c r="O249" s="8">
        <v>107</v>
      </c>
      <c r="P249" s="64"/>
      <c r="Q249" s="11"/>
      <c r="R249" s="65"/>
      <c r="S249" s="65"/>
      <c r="T249" s="11"/>
      <c r="U249" s="65"/>
      <c r="V249" s="65"/>
      <c r="W249" s="11"/>
      <c r="X249" s="65"/>
      <c r="Y249" s="65"/>
      <c r="Z249" s="65"/>
      <c r="AA249" s="65"/>
      <c r="AB249" s="65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65"/>
      <c r="BV249" s="11"/>
      <c r="BW249" s="11"/>
      <c r="BX249" s="11"/>
      <c r="BY249" s="11"/>
      <c r="BZ249" s="11"/>
      <c r="CA249" s="11"/>
      <c r="CB249" s="11"/>
      <c r="CC249" s="11"/>
      <c r="CD249" s="11"/>
      <c r="CE249" s="11"/>
      <c r="CF249" s="11"/>
      <c r="CG249" s="11"/>
      <c r="CH249" s="11"/>
      <c r="CI249" s="11"/>
      <c r="CJ249" s="11"/>
      <c r="CK249" s="11"/>
      <c r="CL249" s="11"/>
      <c r="CM249" s="11"/>
      <c r="CN249" s="11"/>
      <c r="CO249" s="11"/>
      <c r="CP249" s="11"/>
      <c r="CQ249" s="11"/>
      <c r="CR249" s="11"/>
      <c r="CS249" s="11"/>
      <c r="CT249" s="11"/>
      <c r="CU249" s="11"/>
      <c r="CV249" s="11"/>
      <c r="CW249" s="11"/>
      <c r="CX249" s="11"/>
      <c r="CY249" s="11"/>
      <c r="CZ249" s="11"/>
      <c r="DA249" s="11"/>
      <c r="DB249" s="11"/>
      <c r="DC249" s="11"/>
      <c r="DD249" s="11"/>
      <c r="DE249" s="11"/>
      <c r="DF249" s="11"/>
      <c r="DG249" s="11"/>
      <c r="DH249" s="11"/>
      <c r="DI249" s="11"/>
      <c r="DJ249" s="11"/>
      <c r="DK249" s="11"/>
      <c r="DL249" s="11"/>
      <c r="DM249" s="11"/>
      <c r="DN249" s="11"/>
      <c r="DO249" s="11"/>
      <c r="DP249" s="11"/>
      <c r="DQ249" s="11"/>
      <c r="DR249" s="11"/>
      <c r="DS249" s="11"/>
      <c r="DT249" s="11"/>
      <c r="DU249" s="11"/>
      <c r="DV249" s="11"/>
      <c r="DW249" s="11"/>
      <c r="DX249" s="11"/>
    </row>
    <row r="250" spans="6:128" ht="12.75">
      <c r="F250" s="11"/>
      <c r="G250" s="9">
        <f t="shared" si="64"/>
        <v>247</v>
      </c>
      <c r="H250" s="8">
        <f t="shared" si="60"/>
        <v>156.90916946397587</v>
      </c>
      <c r="I250" s="8">
        <f t="shared" si="62"/>
        <v>-31.29716501738297</v>
      </c>
      <c r="J250" s="8">
        <f t="shared" si="61"/>
        <v>-13.28485836863531</v>
      </c>
      <c r="K250" s="8">
        <f t="shared" si="63"/>
        <v>143.62431109534057</v>
      </c>
      <c r="L250" s="8"/>
      <c r="M250" s="8"/>
      <c r="N250" s="8"/>
      <c r="O250" s="8">
        <v>108</v>
      </c>
      <c r="P250" s="64"/>
      <c r="Q250" s="11"/>
      <c r="R250" s="65"/>
      <c r="S250" s="65"/>
      <c r="T250" s="11"/>
      <c r="U250" s="65"/>
      <c r="V250" s="65"/>
      <c r="W250" s="11"/>
      <c r="X250" s="65"/>
      <c r="Y250" s="65"/>
      <c r="Z250" s="65"/>
      <c r="AA250" s="65"/>
      <c r="AB250" s="65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65"/>
      <c r="BV250" s="11"/>
      <c r="BW250" s="11"/>
      <c r="BX250" s="11"/>
      <c r="BY250" s="11"/>
      <c r="BZ250" s="11"/>
      <c r="CA250" s="11"/>
      <c r="CB250" s="11"/>
      <c r="CC250" s="11"/>
      <c r="CD250" s="11"/>
      <c r="CE250" s="11"/>
      <c r="CF250" s="11"/>
      <c r="CG250" s="11"/>
      <c r="CH250" s="11"/>
      <c r="CI250" s="11"/>
      <c r="CJ250" s="11"/>
      <c r="CK250" s="11"/>
      <c r="CL250" s="11"/>
      <c r="CM250" s="11"/>
      <c r="CN250" s="11"/>
      <c r="CO250" s="11"/>
      <c r="CP250" s="11"/>
      <c r="CQ250" s="11"/>
      <c r="CR250" s="11"/>
      <c r="CS250" s="11"/>
      <c r="CT250" s="11"/>
      <c r="CU250" s="11"/>
      <c r="CV250" s="11"/>
      <c r="CW250" s="11"/>
      <c r="CX250" s="11"/>
      <c r="CY250" s="11"/>
      <c r="CZ250" s="11"/>
      <c r="DA250" s="11"/>
      <c r="DB250" s="11"/>
      <c r="DC250" s="11"/>
      <c r="DD250" s="11"/>
      <c r="DE250" s="11"/>
      <c r="DF250" s="11"/>
      <c r="DG250" s="11"/>
      <c r="DH250" s="11"/>
      <c r="DI250" s="11"/>
      <c r="DJ250" s="11"/>
      <c r="DK250" s="11"/>
      <c r="DL250" s="11"/>
      <c r="DM250" s="11"/>
      <c r="DN250" s="11"/>
      <c r="DO250" s="11"/>
      <c r="DP250" s="11"/>
      <c r="DQ250" s="11"/>
      <c r="DR250" s="11"/>
      <c r="DS250" s="11"/>
      <c r="DT250" s="11"/>
      <c r="DU250" s="11"/>
      <c r="DV250" s="11"/>
      <c r="DW250" s="11"/>
      <c r="DX250" s="11"/>
    </row>
    <row r="251" spans="6:128" ht="12.75">
      <c r="F251" s="11"/>
      <c r="G251" s="9">
        <f t="shared" si="64"/>
        <v>248</v>
      </c>
      <c r="H251" s="8">
        <f t="shared" si="60"/>
        <v>156.86370388144053</v>
      </c>
      <c r="I251" s="8">
        <f t="shared" si="62"/>
        <v>-31.524251055270767</v>
      </c>
      <c r="J251" s="8">
        <f t="shared" si="61"/>
        <v>-12.736624176141017</v>
      </c>
      <c r="K251" s="8">
        <f t="shared" si="63"/>
        <v>144.1270797052995</v>
      </c>
      <c r="L251" s="8"/>
      <c r="M251" s="8"/>
      <c r="N251" s="8"/>
      <c r="O251" s="8">
        <v>109</v>
      </c>
      <c r="P251" s="64"/>
      <c r="Q251" s="11"/>
      <c r="R251" s="65"/>
      <c r="S251" s="65"/>
      <c r="T251" s="11"/>
      <c r="U251" s="65"/>
      <c r="V251" s="65"/>
      <c r="W251" s="11"/>
      <c r="X251" s="65"/>
      <c r="Y251" s="65"/>
      <c r="Z251" s="65"/>
      <c r="AA251" s="65"/>
      <c r="AB251" s="65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65"/>
      <c r="BV251" s="11"/>
      <c r="BW251" s="11"/>
      <c r="BX251" s="11"/>
      <c r="BY251" s="11"/>
      <c r="BZ251" s="11"/>
      <c r="CA251" s="11"/>
      <c r="CB251" s="11"/>
      <c r="CC251" s="11"/>
      <c r="CD251" s="11"/>
      <c r="CE251" s="11"/>
      <c r="CF251" s="11"/>
      <c r="CG251" s="11"/>
      <c r="CH251" s="11"/>
      <c r="CI251" s="11"/>
      <c r="CJ251" s="11"/>
      <c r="CK251" s="11"/>
      <c r="CL251" s="11"/>
      <c r="CM251" s="11"/>
      <c r="CN251" s="11"/>
      <c r="CO251" s="11"/>
      <c r="CP251" s="11"/>
      <c r="CQ251" s="11"/>
      <c r="CR251" s="11"/>
      <c r="CS251" s="11"/>
      <c r="CT251" s="11"/>
      <c r="CU251" s="11"/>
      <c r="CV251" s="11"/>
      <c r="CW251" s="11"/>
      <c r="CX251" s="11"/>
      <c r="CY251" s="11"/>
      <c r="CZ251" s="11"/>
      <c r="DA251" s="11"/>
      <c r="DB251" s="11"/>
      <c r="DC251" s="11"/>
      <c r="DD251" s="11"/>
      <c r="DE251" s="11"/>
      <c r="DF251" s="11"/>
      <c r="DG251" s="11"/>
      <c r="DH251" s="11"/>
      <c r="DI251" s="11"/>
      <c r="DJ251" s="11"/>
      <c r="DK251" s="11"/>
      <c r="DL251" s="11"/>
      <c r="DM251" s="11"/>
      <c r="DN251" s="11"/>
      <c r="DO251" s="11"/>
      <c r="DP251" s="11"/>
      <c r="DQ251" s="11"/>
      <c r="DR251" s="11"/>
      <c r="DS251" s="11"/>
      <c r="DT251" s="11"/>
      <c r="DU251" s="11"/>
      <c r="DV251" s="11"/>
      <c r="DW251" s="11"/>
      <c r="DX251" s="11"/>
    </row>
    <row r="252" spans="6:128" ht="12.75">
      <c r="F252" s="11"/>
      <c r="G252" s="9">
        <f t="shared" si="64"/>
        <v>249</v>
      </c>
      <c r="H252" s="8">
        <f t="shared" si="60"/>
        <v>156.81984023354337</v>
      </c>
      <c r="I252" s="8">
        <f t="shared" si="62"/>
        <v>-31.741734500904855</v>
      </c>
      <c r="J252" s="8">
        <f t="shared" si="61"/>
        <v>-12.184510284540224</v>
      </c>
      <c r="K252" s="8">
        <f t="shared" si="63"/>
        <v>144.63532994900316</v>
      </c>
      <c r="L252" s="8"/>
      <c r="M252" s="8"/>
      <c r="N252" s="8"/>
      <c r="O252" s="8">
        <v>110</v>
      </c>
      <c r="P252" s="64"/>
      <c r="Q252" s="11"/>
      <c r="R252" s="65"/>
      <c r="S252" s="65"/>
      <c r="T252" s="11"/>
      <c r="U252" s="65"/>
      <c r="V252" s="65"/>
      <c r="W252" s="11"/>
      <c r="X252" s="65"/>
      <c r="Y252" s="65"/>
      <c r="Z252" s="65"/>
      <c r="AA252" s="65"/>
      <c r="AB252" s="65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65"/>
      <c r="BV252" s="11"/>
      <c r="BW252" s="11"/>
      <c r="BX252" s="11"/>
      <c r="BY252" s="11"/>
      <c r="BZ252" s="11"/>
      <c r="CA252" s="11"/>
      <c r="CB252" s="11"/>
      <c r="CC252" s="11"/>
      <c r="CD252" s="11"/>
      <c r="CE252" s="11"/>
      <c r="CF252" s="11"/>
      <c r="CG252" s="11"/>
      <c r="CH252" s="11"/>
      <c r="CI252" s="11"/>
      <c r="CJ252" s="11"/>
      <c r="CK252" s="11"/>
      <c r="CL252" s="11"/>
      <c r="CM252" s="11"/>
      <c r="CN252" s="11"/>
      <c r="CO252" s="11"/>
      <c r="CP252" s="11"/>
      <c r="CQ252" s="11"/>
      <c r="CR252" s="11"/>
      <c r="CS252" s="11"/>
      <c r="CT252" s="11"/>
      <c r="CU252" s="11"/>
      <c r="CV252" s="11"/>
      <c r="CW252" s="11"/>
      <c r="CX252" s="11"/>
      <c r="CY252" s="11"/>
      <c r="CZ252" s="11"/>
      <c r="DA252" s="11"/>
      <c r="DB252" s="11"/>
      <c r="DC252" s="11"/>
      <c r="DD252" s="11"/>
      <c r="DE252" s="11"/>
      <c r="DF252" s="11"/>
      <c r="DG252" s="11"/>
      <c r="DH252" s="11"/>
      <c r="DI252" s="11"/>
      <c r="DJ252" s="11"/>
      <c r="DK252" s="11"/>
      <c r="DL252" s="11"/>
      <c r="DM252" s="11"/>
      <c r="DN252" s="11"/>
      <c r="DO252" s="11"/>
      <c r="DP252" s="11"/>
      <c r="DQ252" s="11"/>
      <c r="DR252" s="11"/>
      <c r="DS252" s="11"/>
      <c r="DT252" s="11"/>
      <c r="DU252" s="11"/>
      <c r="DV252" s="11"/>
      <c r="DW252" s="11"/>
      <c r="DX252" s="11"/>
    </row>
    <row r="253" spans="6:128" ht="12.75">
      <c r="F253" s="11"/>
      <c r="G253" s="9">
        <f t="shared" si="64"/>
        <v>250</v>
      </c>
      <c r="H253" s="8">
        <f t="shared" si="60"/>
        <v>156.77763332783547</v>
      </c>
      <c r="I253" s="8">
        <f t="shared" si="62"/>
        <v>-31.94954910672088</v>
      </c>
      <c r="J253" s="8">
        <f t="shared" si="61"/>
        <v>-11.628684873072759</v>
      </c>
      <c r="K253" s="8">
        <f t="shared" si="63"/>
        <v>145.14894845476272</v>
      </c>
      <c r="L253" s="8"/>
      <c r="M253" s="8"/>
      <c r="N253" s="8"/>
      <c r="O253" s="8">
        <v>111</v>
      </c>
      <c r="P253" s="64"/>
      <c r="Q253" s="11"/>
      <c r="R253" s="65"/>
      <c r="S253" s="65"/>
      <c r="T253" s="11"/>
      <c r="U253" s="65"/>
      <c r="V253" s="65"/>
      <c r="W253" s="11"/>
      <c r="X253" s="65"/>
      <c r="Y253" s="65"/>
      <c r="Z253" s="65"/>
      <c r="AA253" s="65"/>
      <c r="AB253" s="65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65"/>
      <c r="BV253" s="11"/>
      <c r="BW253" s="11"/>
      <c r="BX253" s="11"/>
      <c r="BY253" s="11"/>
      <c r="BZ253" s="11"/>
      <c r="CA253" s="11"/>
      <c r="CB253" s="11"/>
      <c r="CC253" s="11"/>
      <c r="CD253" s="11"/>
      <c r="CE253" s="11"/>
      <c r="CF253" s="11"/>
      <c r="CG253" s="11"/>
      <c r="CH253" s="11"/>
      <c r="CI253" s="11"/>
      <c r="CJ253" s="11"/>
      <c r="CK253" s="11"/>
      <c r="CL253" s="11"/>
      <c r="CM253" s="11"/>
      <c r="CN253" s="11"/>
      <c r="CO253" s="11"/>
      <c r="CP253" s="11"/>
      <c r="CQ253" s="11"/>
      <c r="CR253" s="11"/>
      <c r="CS253" s="11"/>
      <c r="CT253" s="11"/>
      <c r="CU253" s="11"/>
      <c r="CV253" s="11"/>
      <c r="CW253" s="11"/>
      <c r="CX253" s="11"/>
      <c r="CY253" s="11"/>
      <c r="CZ253" s="11"/>
      <c r="DA253" s="11"/>
      <c r="DB253" s="11"/>
      <c r="DC253" s="11"/>
      <c r="DD253" s="11"/>
      <c r="DE253" s="11"/>
      <c r="DF253" s="11"/>
      <c r="DG253" s="11"/>
      <c r="DH253" s="11"/>
      <c r="DI253" s="11"/>
      <c r="DJ253" s="11"/>
      <c r="DK253" s="11"/>
      <c r="DL253" s="11"/>
      <c r="DM253" s="11"/>
      <c r="DN253" s="11"/>
      <c r="DO253" s="11"/>
      <c r="DP253" s="11"/>
      <c r="DQ253" s="11"/>
      <c r="DR253" s="11"/>
      <c r="DS253" s="11"/>
      <c r="DT253" s="11"/>
      <c r="DU253" s="11"/>
      <c r="DV253" s="11"/>
      <c r="DW253" s="11"/>
      <c r="DX253" s="11"/>
    </row>
    <row r="254" spans="6:128" ht="12.75">
      <c r="F254" s="11"/>
      <c r="G254" s="9">
        <f t="shared" si="64"/>
        <v>251</v>
      </c>
      <c r="H254" s="8">
        <f t="shared" si="60"/>
        <v>156.73713594555477</v>
      </c>
      <c r="I254" s="8">
        <f t="shared" si="62"/>
        <v>-32.147631570376774</v>
      </c>
      <c r="J254" s="8">
        <f t="shared" si="61"/>
        <v>-11.069317251543326</v>
      </c>
      <c r="K254" s="8">
        <f t="shared" si="63"/>
        <v>145.66781869401143</v>
      </c>
      <c r="L254" s="8"/>
      <c r="M254" s="8"/>
      <c r="N254" s="8"/>
      <c r="O254" s="8">
        <v>112</v>
      </c>
      <c r="P254" s="64"/>
      <c r="Q254" s="11"/>
      <c r="R254" s="65"/>
      <c r="S254" s="65"/>
      <c r="T254" s="11"/>
      <c r="U254" s="65"/>
      <c r="V254" s="65"/>
      <c r="W254" s="11"/>
      <c r="X254" s="65"/>
      <c r="Y254" s="65"/>
      <c r="Z254" s="65"/>
      <c r="AA254" s="65"/>
      <c r="AB254" s="65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65"/>
      <c r="BV254" s="11"/>
      <c r="BW254" s="11"/>
      <c r="BX254" s="11"/>
      <c r="BY254" s="11"/>
      <c r="BZ254" s="11"/>
      <c r="CA254" s="11"/>
      <c r="CB254" s="11"/>
      <c r="CC254" s="11"/>
      <c r="CD254" s="11"/>
      <c r="CE254" s="11"/>
      <c r="CF254" s="11"/>
      <c r="CG254" s="11"/>
      <c r="CH254" s="11"/>
      <c r="CI254" s="11"/>
      <c r="CJ254" s="11"/>
      <c r="CK254" s="11"/>
      <c r="CL254" s="11"/>
      <c r="CM254" s="11"/>
      <c r="CN254" s="11"/>
      <c r="CO254" s="11"/>
      <c r="CP254" s="11"/>
      <c r="CQ254" s="11"/>
      <c r="CR254" s="11"/>
      <c r="CS254" s="11"/>
      <c r="CT254" s="11"/>
      <c r="CU254" s="11"/>
      <c r="CV254" s="11"/>
      <c r="CW254" s="11"/>
      <c r="CX254" s="11"/>
      <c r="CY254" s="11"/>
      <c r="CZ254" s="11"/>
      <c r="DA254" s="11"/>
      <c r="DB254" s="11"/>
      <c r="DC254" s="11"/>
      <c r="DD254" s="11"/>
      <c r="DE254" s="11"/>
      <c r="DF254" s="11"/>
      <c r="DG254" s="11"/>
      <c r="DH254" s="11"/>
      <c r="DI254" s="11"/>
      <c r="DJ254" s="11"/>
      <c r="DK254" s="11"/>
      <c r="DL254" s="11"/>
      <c r="DM254" s="11"/>
      <c r="DN254" s="11"/>
      <c r="DO254" s="11"/>
      <c r="DP254" s="11"/>
      <c r="DQ254" s="11"/>
      <c r="DR254" s="11"/>
      <c r="DS254" s="11"/>
      <c r="DT254" s="11"/>
      <c r="DU254" s="11"/>
      <c r="DV254" s="11"/>
      <c r="DW254" s="11"/>
      <c r="DX254" s="11"/>
    </row>
    <row r="255" spans="6:128" ht="12.75">
      <c r="F255" s="11"/>
      <c r="G255" s="9">
        <f t="shared" si="64"/>
        <v>252</v>
      </c>
      <c r="H255" s="8">
        <f t="shared" si="60"/>
        <v>156.69839877054034</v>
      </c>
      <c r="I255" s="8">
        <f t="shared" si="62"/>
        <v>-32.33592155403522</v>
      </c>
      <c r="J255" s="8">
        <f t="shared" si="61"/>
        <v>-10.506577808748217</v>
      </c>
      <c r="K255" s="8">
        <f t="shared" si="63"/>
        <v>146.19182096179213</v>
      </c>
      <c r="L255" s="8"/>
      <c r="M255" s="8"/>
      <c r="N255" s="8"/>
      <c r="O255" s="8">
        <v>113</v>
      </c>
      <c r="P255" s="64"/>
      <c r="Q255" s="11"/>
      <c r="R255" s="65"/>
      <c r="S255" s="65"/>
      <c r="T255" s="11"/>
      <c r="U255" s="65"/>
      <c r="V255" s="65"/>
      <c r="W255" s="11"/>
      <c r="X255" s="65"/>
      <c r="Y255" s="65"/>
      <c r="Z255" s="65"/>
      <c r="AA255" s="65"/>
      <c r="AB255" s="65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65"/>
      <c r="BV255" s="11"/>
      <c r="BW255" s="11"/>
      <c r="BX255" s="11"/>
      <c r="BY255" s="11"/>
      <c r="BZ255" s="11"/>
      <c r="CA255" s="11"/>
      <c r="CB255" s="11"/>
      <c r="CC255" s="11"/>
      <c r="CD255" s="11"/>
      <c r="CE255" s="11"/>
      <c r="CF255" s="11"/>
      <c r="CG255" s="11"/>
      <c r="CH255" s="11"/>
      <c r="CI255" s="11"/>
      <c r="CJ255" s="11"/>
      <c r="CK255" s="11"/>
      <c r="CL255" s="11"/>
      <c r="CM255" s="11"/>
      <c r="CN255" s="11"/>
      <c r="CO255" s="11"/>
      <c r="CP255" s="11"/>
      <c r="CQ255" s="11"/>
      <c r="CR255" s="11"/>
      <c r="CS255" s="11"/>
      <c r="CT255" s="11"/>
      <c r="CU255" s="11"/>
      <c r="CV255" s="11"/>
      <c r="CW255" s="11"/>
      <c r="CX255" s="11"/>
      <c r="CY255" s="11"/>
      <c r="CZ255" s="11"/>
      <c r="DA255" s="11"/>
      <c r="DB255" s="11"/>
      <c r="DC255" s="11"/>
      <c r="DD255" s="11"/>
      <c r="DE255" s="11"/>
      <c r="DF255" s="11"/>
      <c r="DG255" s="11"/>
      <c r="DH255" s="11"/>
      <c r="DI255" s="11"/>
      <c r="DJ255" s="11"/>
      <c r="DK255" s="11"/>
      <c r="DL255" s="11"/>
      <c r="DM255" s="11"/>
      <c r="DN255" s="11"/>
      <c r="DO255" s="11"/>
      <c r="DP255" s="11"/>
      <c r="DQ255" s="11"/>
      <c r="DR255" s="11"/>
      <c r="DS255" s="11"/>
      <c r="DT255" s="11"/>
      <c r="DU255" s="11"/>
      <c r="DV255" s="11"/>
      <c r="DW255" s="11"/>
      <c r="DX255" s="11"/>
    </row>
    <row r="256" spans="6:128" ht="12.75">
      <c r="F256" s="11"/>
      <c r="G256" s="9">
        <f t="shared" si="64"/>
        <v>253</v>
      </c>
      <c r="H256" s="8">
        <f t="shared" si="60"/>
        <v>156.66147032076262</v>
      </c>
      <c r="I256" s="8">
        <f t="shared" si="62"/>
        <v>-32.5143617027432</v>
      </c>
      <c r="J256" s="8">
        <f t="shared" si="61"/>
        <v>-9.940637960573062</v>
      </c>
      <c r="K256" s="8">
        <f t="shared" si="63"/>
        <v>146.72083236018955</v>
      </c>
      <c r="L256" s="8"/>
      <c r="M256" s="8"/>
      <c r="N256" s="8"/>
      <c r="O256" s="8">
        <v>114</v>
      </c>
      <c r="P256" s="64"/>
      <c r="Q256" s="11"/>
      <c r="R256" s="65"/>
      <c r="S256" s="65"/>
      <c r="T256" s="11"/>
      <c r="U256" s="65"/>
      <c r="V256" s="65"/>
      <c r="W256" s="11"/>
      <c r="X256" s="65"/>
      <c r="Y256" s="65"/>
      <c r="Z256" s="65"/>
      <c r="AA256" s="65"/>
      <c r="AB256" s="65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65"/>
      <c r="BV256" s="11"/>
      <c r="BW256" s="11"/>
      <c r="BX256" s="11"/>
      <c r="BY256" s="11"/>
      <c r="BZ256" s="11"/>
      <c r="CA256" s="11"/>
      <c r="CB256" s="11"/>
      <c r="CC256" s="11"/>
      <c r="CD256" s="11"/>
      <c r="CE256" s="11"/>
      <c r="CF256" s="11"/>
      <c r="CG256" s="11"/>
      <c r="CH256" s="11"/>
      <c r="CI256" s="11"/>
      <c r="CJ256" s="11"/>
      <c r="CK256" s="11"/>
      <c r="CL256" s="11"/>
      <c r="CM256" s="11"/>
      <c r="CN256" s="11"/>
      <c r="CO256" s="11"/>
      <c r="CP256" s="11"/>
      <c r="CQ256" s="11"/>
      <c r="CR256" s="11"/>
      <c r="CS256" s="11"/>
      <c r="CT256" s="11"/>
      <c r="CU256" s="11"/>
      <c r="CV256" s="11"/>
      <c r="CW256" s="11"/>
      <c r="CX256" s="11"/>
      <c r="CY256" s="11"/>
      <c r="CZ256" s="11"/>
      <c r="DA256" s="11"/>
      <c r="DB256" s="11"/>
      <c r="DC256" s="11"/>
      <c r="DD256" s="11"/>
      <c r="DE256" s="11"/>
      <c r="DF256" s="11"/>
      <c r="DG256" s="11"/>
      <c r="DH256" s="11"/>
      <c r="DI256" s="11"/>
      <c r="DJ256" s="11"/>
      <c r="DK256" s="11"/>
      <c r="DL256" s="11"/>
      <c r="DM256" s="11"/>
      <c r="DN256" s="11"/>
      <c r="DO256" s="11"/>
      <c r="DP256" s="11"/>
      <c r="DQ256" s="11"/>
      <c r="DR256" s="11"/>
      <c r="DS256" s="11"/>
      <c r="DT256" s="11"/>
      <c r="DU256" s="11"/>
      <c r="DV256" s="11"/>
      <c r="DW256" s="11"/>
      <c r="DX256" s="11"/>
    </row>
    <row r="257" spans="6:128" ht="12.75">
      <c r="F257" s="11"/>
      <c r="G257" s="9">
        <f t="shared" si="64"/>
        <v>254</v>
      </c>
      <c r="H257" s="8">
        <f t="shared" si="60"/>
        <v>156.62639688258676</v>
      </c>
      <c r="I257" s="8">
        <f t="shared" si="62"/>
        <v>-32.68289766190285</v>
      </c>
      <c r="J257" s="8">
        <f t="shared" si="61"/>
        <v>-9.371670097777962</v>
      </c>
      <c r="K257" s="8">
        <f t="shared" si="63"/>
        <v>147.2547267848088</v>
      </c>
      <c r="L257" s="8"/>
      <c r="M257" s="8"/>
      <c r="N257" s="8"/>
      <c r="O257" s="8">
        <v>115</v>
      </c>
      <c r="P257" s="64"/>
      <c r="Q257" s="11"/>
      <c r="R257" s="65"/>
      <c r="S257" s="65"/>
      <c r="T257" s="11"/>
      <c r="U257" s="65"/>
      <c r="V257" s="65"/>
      <c r="W257" s="11"/>
      <c r="X257" s="65"/>
      <c r="Y257" s="65"/>
      <c r="Z257" s="65"/>
      <c r="AA257" s="65"/>
      <c r="AB257" s="65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65"/>
      <c r="BV257" s="11"/>
      <c r="BW257" s="11"/>
      <c r="BX257" s="11"/>
      <c r="BY257" s="11"/>
      <c r="BZ257" s="11"/>
      <c r="CA257" s="11"/>
      <c r="CB257" s="11"/>
      <c r="CC257" s="11"/>
      <c r="CD257" s="11"/>
      <c r="CE257" s="11"/>
      <c r="CF257" s="11"/>
      <c r="CG257" s="11"/>
      <c r="CH257" s="11"/>
      <c r="CI257" s="11"/>
      <c r="CJ257" s="11"/>
      <c r="CK257" s="11"/>
      <c r="CL257" s="11"/>
      <c r="CM257" s="11"/>
      <c r="CN257" s="11"/>
      <c r="CO257" s="11"/>
      <c r="CP257" s="11"/>
      <c r="CQ257" s="11"/>
      <c r="CR257" s="11"/>
      <c r="CS257" s="11"/>
      <c r="CT257" s="11"/>
      <c r="CU257" s="11"/>
      <c r="CV257" s="11"/>
      <c r="CW257" s="11"/>
      <c r="CX257" s="11"/>
      <c r="CY257" s="11"/>
      <c r="CZ257" s="11"/>
      <c r="DA257" s="11"/>
      <c r="DB257" s="11"/>
      <c r="DC257" s="11"/>
      <c r="DD257" s="11"/>
      <c r="DE257" s="11"/>
      <c r="DF257" s="11"/>
      <c r="DG257" s="11"/>
      <c r="DH257" s="11"/>
      <c r="DI257" s="11"/>
      <c r="DJ257" s="11"/>
      <c r="DK257" s="11"/>
      <c r="DL257" s="11"/>
      <c r="DM257" s="11"/>
      <c r="DN257" s="11"/>
      <c r="DO257" s="11"/>
      <c r="DP257" s="11"/>
      <c r="DQ257" s="11"/>
      <c r="DR257" s="11"/>
      <c r="DS257" s="11"/>
      <c r="DT257" s="11"/>
      <c r="DU257" s="11"/>
      <c r="DV257" s="11"/>
      <c r="DW257" s="11"/>
      <c r="DX257" s="11"/>
    </row>
    <row r="258" spans="6:128" ht="12.75">
      <c r="F258" s="11"/>
      <c r="G258" s="9">
        <f t="shared" si="64"/>
        <v>255</v>
      </c>
      <c r="H258" s="8">
        <f t="shared" si="60"/>
        <v>156.59322244788436</v>
      </c>
      <c r="I258" s="8">
        <f t="shared" si="62"/>
        <v>-32.84147809382832</v>
      </c>
      <c r="J258" s="8">
        <f t="shared" si="61"/>
        <v>-8.799847533485702</v>
      </c>
      <c r="K258" s="8">
        <f t="shared" si="63"/>
        <v>147.79337491439867</v>
      </c>
      <c r="L258" s="8"/>
      <c r="M258" s="8"/>
      <c r="N258" s="8"/>
      <c r="O258" s="8">
        <v>116</v>
      </c>
      <c r="P258" s="64"/>
      <c r="Q258" s="11"/>
      <c r="R258" s="65"/>
      <c r="S258" s="65"/>
      <c r="T258" s="11"/>
      <c r="U258" s="65"/>
      <c r="V258" s="65"/>
      <c r="W258" s="11"/>
      <c r="X258" s="65"/>
      <c r="Y258" s="65"/>
      <c r="Z258" s="65"/>
      <c r="AA258" s="65"/>
      <c r="AB258" s="65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65"/>
      <c r="BV258" s="11"/>
      <c r="BW258" s="11"/>
      <c r="BX258" s="11"/>
      <c r="BY258" s="11"/>
      <c r="BZ258" s="11"/>
      <c r="CA258" s="11"/>
      <c r="CB258" s="11"/>
      <c r="CC258" s="11"/>
      <c r="CD258" s="11"/>
      <c r="CE258" s="11"/>
      <c r="CF258" s="11"/>
      <c r="CG258" s="11"/>
      <c r="CH258" s="11"/>
      <c r="CI258" s="11"/>
      <c r="CJ258" s="11"/>
      <c r="CK258" s="11"/>
      <c r="CL258" s="11"/>
      <c r="CM258" s="11"/>
      <c r="CN258" s="11"/>
      <c r="CO258" s="11"/>
      <c r="CP258" s="11"/>
      <c r="CQ258" s="11"/>
      <c r="CR258" s="11"/>
      <c r="CS258" s="11"/>
      <c r="CT258" s="11"/>
      <c r="CU258" s="11"/>
      <c r="CV258" s="11"/>
      <c r="CW258" s="11"/>
      <c r="CX258" s="11"/>
      <c r="CY258" s="11"/>
      <c r="CZ258" s="11"/>
      <c r="DA258" s="11"/>
      <c r="DB258" s="11"/>
      <c r="DC258" s="11"/>
      <c r="DD258" s="11"/>
      <c r="DE258" s="11"/>
      <c r="DF258" s="11"/>
      <c r="DG258" s="11"/>
      <c r="DH258" s="11"/>
      <c r="DI258" s="11"/>
      <c r="DJ258" s="11"/>
      <c r="DK258" s="11"/>
      <c r="DL258" s="11"/>
      <c r="DM258" s="11"/>
      <c r="DN258" s="11"/>
      <c r="DO258" s="11"/>
      <c r="DP258" s="11"/>
      <c r="DQ258" s="11"/>
      <c r="DR258" s="11"/>
      <c r="DS258" s="11"/>
      <c r="DT258" s="11"/>
      <c r="DU258" s="11"/>
      <c r="DV258" s="11"/>
      <c r="DW258" s="11"/>
      <c r="DX258" s="11"/>
    </row>
    <row r="259" spans="6:128" ht="12.75">
      <c r="F259" s="11"/>
      <c r="G259" s="9">
        <f t="shared" si="64"/>
        <v>256</v>
      </c>
      <c r="H259" s="8">
        <f aca="true" t="shared" si="65" ref="H259:H322">SQRT($F$6^2-$F$3^2*(SIN(G259*PI()/180))^2)</f>
        <v>156.5619886541032</v>
      </c>
      <c r="I259" s="8">
        <f t="shared" si="62"/>
        <v>-32.99005469338388</v>
      </c>
      <c r="J259" s="8">
        <f aca="true" t="shared" si="66" ref="J259:J322">$F$3*COS(G259*PI()/180)</f>
        <v>-8.225344450388704</v>
      </c>
      <c r="K259" s="8">
        <f t="shared" si="63"/>
        <v>148.3366442037145</v>
      </c>
      <c r="L259" s="8"/>
      <c r="M259" s="8"/>
      <c r="N259" s="8"/>
      <c r="O259" s="8">
        <v>117</v>
      </c>
      <c r="P259" s="64"/>
      <c r="Q259" s="11"/>
      <c r="R259" s="65"/>
      <c r="S259" s="65"/>
      <c r="T259" s="11"/>
      <c r="U259" s="65"/>
      <c r="V259" s="65"/>
      <c r="W259" s="11"/>
      <c r="X259" s="65"/>
      <c r="Y259" s="65"/>
      <c r="Z259" s="65"/>
      <c r="AA259" s="65"/>
      <c r="AB259" s="65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65"/>
      <c r="BV259" s="11"/>
      <c r="BW259" s="11"/>
      <c r="BX259" s="11"/>
      <c r="BY259" s="11"/>
      <c r="BZ259" s="11"/>
      <c r="CA259" s="11"/>
      <c r="CB259" s="11"/>
      <c r="CC259" s="11"/>
      <c r="CD259" s="11"/>
      <c r="CE259" s="11"/>
      <c r="CF259" s="11"/>
      <c r="CG259" s="11"/>
      <c r="CH259" s="11"/>
      <c r="CI259" s="11"/>
      <c r="CJ259" s="11"/>
      <c r="CK259" s="11"/>
      <c r="CL259" s="11"/>
      <c r="CM259" s="11"/>
      <c r="CN259" s="11"/>
      <c r="CO259" s="11"/>
      <c r="CP259" s="11"/>
      <c r="CQ259" s="11"/>
      <c r="CR259" s="11"/>
      <c r="CS259" s="11"/>
      <c r="CT259" s="11"/>
      <c r="CU259" s="11"/>
      <c r="CV259" s="11"/>
      <c r="CW259" s="11"/>
      <c r="CX259" s="11"/>
      <c r="CY259" s="11"/>
      <c r="CZ259" s="11"/>
      <c r="DA259" s="11"/>
      <c r="DB259" s="11"/>
      <c r="DC259" s="11"/>
      <c r="DD259" s="11"/>
      <c r="DE259" s="11"/>
      <c r="DF259" s="11"/>
      <c r="DG259" s="11"/>
      <c r="DH259" s="11"/>
      <c r="DI259" s="11"/>
      <c r="DJ259" s="11"/>
      <c r="DK259" s="11"/>
      <c r="DL259" s="11"/>
      <c r="DM259" s="11"/>
      <c r="DN259" s="11"/>
      <c r="DO259" s="11"/>
      <c r="DP259" s="11"/>
      <c r="DQ259" s="11"/>
      <c r="DR259" s="11"/>
      <c r="DS259" s="11"/>
      <c r="DT259" s="11"/>
      <c r="DU259" s="11"/>
      <c r="DV259" s="11"/>
      <c r="DW259" s="11"/>
      <c r="DX259" s="11"/>
    </row>
    <row r="260" spans="6:128" ht="12.75">
      <c r="F260" s="11"/>
      <c r="G260" s="9">
        <f t="shared" si="64"/>
        <v>257</v>
      </c>
      <c r="H260" s="8">
        <f t="shared" si="65"/>
        <v>156.53273472740162</v>
      </c>
      <c r="I260" s="8">
        <f aca="true" t="shared" si="67" ref="I260:I323">$F$3*SIN(G260*PI()/180)</f>
        <v>-33.12858220269799</v>
      </c>
      <c r="J260" s="8">
        <f t="shared" si="66"/>
        <v>-7.648335847691419</v>
      </c>
      <c r="K260" s="8">
        <f aca="true" t="shared" si="68" ref="K260:K323">H260+J260</f>
        <v>148.8843988797102</v>
      </c>
      <c r="L260" s="8"/>
      <c r="M260" s="8"/>
      <c r="N260" s="8"/>
      <c r="O260" s="8">
        <v>118</v>
      </c>
      <c r="P260" s="64"/>
      <c r="Q260" s="11"/>
      <c r="R260" s="65"/>
      <c r="S260" s="65"/>
      <c r="T260" s="11"/>
      <c r="U260" s="65"/>
      <c r="V260" s="65"/>
      <c r="W260" s="11"/>
      <c r="X260" s="65"/>
      <c r="Y260" s="65"/>
      <c r="Z260" s="65"/>
      <c r="AA260" s="65"/>
      <c r="AB260" s="65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65"/>
      <c r="BV260" s="11"/>
      <c r="BW260" s="11"/>
      <c r="BX260" s="11"/>
      <c r="BY260" s="11"/>
      <c r="BZ260" s="11"/>
      <c r="CA260" s="11"/>
      <c r="CB260" s="11"/>
      <c r="CC260" s="11"/>
      <c r="CD260" s="11"/>
      <c r="CE260" s="11"/>
      <c r="CF260" s="11"/>
      <c r="CG260" s="11"/>
      <c r="CH260" s="11"/>
      <c r="CI260" s="11"/>
      <c r="CJ260" s="11"/>
      <c r="CK260" s="11"/>
      <c r="CL260" s="11"/>
      <c r="CM260" s="11"/>
      <c r="CN260" s="11"/>
      <c r="CO260" s="11"/>
      <c r="CP260" s="11"/>
      <c r="CQ260" s="11"/>
      <c r="CR260" s="11"/>
      <c r="CS260" s="11"/>
      <c r="CT260" s="11"/>
      <c r="CU260" s="11"/>
      <c r="CV260" s="11"/>
      <c r="CW260" s="11"/>
      <c r="CX260" s="11"/>
      <c r="CY260" s="11"/>
      <c r="CZ260" s="11"/>
      <c r="DA260" s="11"/>
      <c r="DB260" s="11"/>
      <c r="DC260" s="11"/>
      <c r="DD260" s="11"/>
      <c r="DE260" s="11"/>
      <c r="DF260" s="11"/>
      <c r="DG260" s="11"/>
      <c r="DH260" s="11"/>
      <c r="DI260" s="11"/>
      <c r="DJ260" s="11"/>
      <c r="DK260" s="11"/>
      <c r="DL260" s="11"/>
      <c r="DM260" s="11"/>
      <c r="DN260" s="11"/>
      <c r="DO260" s="11"/>
      <c r="DP260" s="11"/>
      <c r="DQ260" s="11"/>
      <c r="DR260" s="11"/>
      <c r="DS260" s="11"/>
      <c r="DT260" s="11"/>
      <c r="DU260" s="11"/>
      <c r="DV260" s="11"/>
      <c r="DW260" s="11"/>
      <c r="DX260" s="11"/>
    </row>
    <row r="261" spans="6:128" ht="12.75">
      <c r="F261" s="11"/>
      <c r="G261" s="9">
        <f aca="true" t="shared" si="69" ref="G261:G324">G260+1</f>
        <v>258</v>
      </c>
      <c r="H261" s="8">
        <f t="shared" si="65"/>
        <v>156.50549742894842</v>
      </c>
      <c r="I261" s="8">
        <f t="shared" si="67"/>
        <v>-33.257018424949386</v>
      </c>
      <c r="J261" s="8">
        <f t="shared" si="66"/>
        <v>-7.068997487803832</v>
      </c>
      <c r="K261" s="8">
        <f t="shared" si="68"/>
        <v>149.43649994114458</v>
      </c>
      <c r="L261" s="8"/>
      <c r="M261" s="8"/>
      <c r="N261" s="8"/>
      <c r="O261" s="8">
        <v>119</v>
      </c>
      <c r="P261" s="64"/>
      <c r="Q261" s="11"/>
      <c r="R261" s="65"/>
      <c r="S261" s="65"/>
      <c r="T261" s="11"/>
      <c r="U261" s="65"/>
      <c r="V261" s="65"/>
      <c r="W261" s="11"/>
      <c r="X261" s="65"/>
      <c r="Y261" s="65"/>
      <c r="Z261" s="65"/>
      <c r="AA261" s="65"/>
      <c r="AB261" s="65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65"/>
      <c r="BV261" s="11"/>
      <c r="BW261" s="11"/>
      <c r="BX261" s="11"/>
      <c r="BY261" s="11"/>
      <c r="BZ261" s="11"/>
      <c r="CA261" s="11"/>
      <c r="CB261" s="11"/>
      <c r="CC261" s="11"/>
      <c r="CD261" s="11"/>
      <c r="CE261" s="11"/>
      <c r="CF261" s="11"/>
      <c r="CG261" s="11"/>
      <c r="CH261" s="11"/>
      <c r="CI261" s="11"/>
      <c r="CJ261" s="11"/>
      <c r="CK261" s="11"/>
      <c r="CL261" s="11"/>
      <c r="CM261" s="11"/>
      <c r="CN261" s="11"/>
      <c r="CO261" s="11"/>
      <c r="CP261" s="11"/>
      <c r="CQ261" s="11"/>
      <c r="CR261" s="11"/>
      <c r="CS261" s="11"/>
      <c r="CT261" s="11"/>
      <c r="CU261" s="11"/>
      <c r="CV261" s="11"/>
      <c r="CW261" s="11"/>
      <c r="CX261" s="11"/>
      <c r="CY261" s="11"/>
      <c r="CZ261" s="11"/>
      <c r="DA261" s="11"/>
      <c r="DB261" s="11"/>
      <c r="DC261" s="11"/>
      <c r="DD261" s="11"/>
      <c r="DE261" s="11"/>
      <c r="DF261" s="11"/>
      <c r="DG261" s="11"/>
      <c r="DH261" s="11"/>
      <c r="DI261" s="11"/>
      <c r="DJ261" s="11"/>
      <c r="DK261" s="11"/>
      <c r="DL261" s="11"/>
      <c r="DM261" s="11"/>
      <c r="DN261" s="11"/>
      <c r="DO261" s="11"/>
      <c r="DP261" s="11"/>
      <c r="DQ261" s="11"/>
      <c r="DR261" s="11"/>
      <c r="DS261" s="11"/>
      <c r="DT261" s="11"/>
      <c r="DU261" s="11"/>
      <c r="DV261" s="11"/>
      <c r="DW261" s="11"/>
      <c r="DX261" s="11"/>
    </row>
    <row r="262" spans="6:128" ht="12.75">
      <c r="F262" s="11"/>
      <c r="G262" s="9">
        <f t="shared" si="69"/>
        <v>259</v>
      </c>
      <c r="H262" s="8">
        <f t="shared" si="65"/>
        <v>156.48031100448515</v>
      </c>
      <c r="I262" s="8">
        <f t="shared" si="67"/>
        <v>-33.375324237220575</v>
      </c>
      <c r="J262" s="8">
        <f t="shared" si="66"/>
        <v>-6.487505842802546</v>
      </c>
      <c r="K262" s="8">
        <f t="shared" si="68"/>
        <v>149.9928051616826</v>
      </c>
      <c r="L262" s="8"/>
      <c r="M262" s="8"/>
      <c r="N262" s="8"/>
      <c r="O262" s="8">
        <v>120</v>
      </c>
      <c r="P262" s="64"/>
      <c r="Q262" s="11"/>
      <c r="R262" s="65"/>
      <c r="S262" s="65"/>
      <c r="T262" s="11"/>
      <c r="U262" s="65"/>
      <c r="V262" s="65"/>
      <c r="W262" s="11"/>
      <c r="X262" s="65"/>
      <c r="Y262" s="65"/>
      <c r="Z262" s="65"/>
      <c r="AA262" s="65"/>
      <c r="AB262" s="65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65"/>
      <c r="BV262" s="11"/>
      <c r="BW262" s="11"/>
      <c r="BX262" s="11"/>
      <c r="BY262" s="11"/>
      <c r="BZ262" s="11"/>
      <c r="CA262" s="11"/>
      <c r="CB262" s="11"/>
      <c r="CC262" s="11"/>
      <c r="CD262" s="11"/>
      <c r="CE262" s="11"/>
      <c r="CF262" s="11"/>
      <c r="CG262" s="11"/>
      <c r="CH262" s="11"/>
      <c r="CI262" s="11"/>
      <c r="CJ262" s="11"/>
      <c r="CK262" s="11"/>
      <c r="CL262" s="11"/>
      <c r="CM262" s="11"/>
      <c r="CN262" s="11"/>
      <c r="CO262" s="11"/>
      <c r="CP262" s="11"/>
      <c r="CQ262" s="11"/>
      <c r="CR262" s="11"/>
      <c r="CS262" s="11"/>
      <c r="CT262" s="11"/>
      <c r="CU262" s="11"/>
      <c r="CV262" s="11"/>
      <c r="CW262" s="11"/>
      <c r="CX262" s="11"/>
      <c r="CY262" s="11"/>
      <c r="CZ262" s="11"/>
      <c r="DA262" s="11"/>
      <c r="DB262" s="11"/>
      <c r="DC262" s="11"/>
      <c r="DD262" s="11"/>
      <c r="DE262" s="11"/>
      <c r="DF262" s="11"/>
      <c r="DG262" s="11"/>
      <c r="DH262" s="11"/>
      <c r="DI262" s="11"/>
      <c r="DJ262" s="11"/>
      <c r="DK262" s="11"/>
      <c r="DL262" s="11"/>
      <c r="DM262" s="11"/>
      <c r="DN262" s="11"/>
      <c r="DO262" s="11"/>
      <c r="DP262" s="11"/>
      <c r="DQ262" s="11"/>
      <c r="DR262" s="11"/>
      <c r="DS262" s="11"/>
      <c r="DT262" s="11"/>
      <c r="DU262" s="11"/>
      <c r="DV262" s="11"/>
      <c r="DW262" s="11"/>
      <c r="DX262" s="11"/>
    </row>
    <row r="263" spans="6:128" ht="12.75">
      <c r="F263" s="11"/>
      <c r="G263" s="9">
        <f t="shared" si="69"/>
        <v>260</v>
      </c>
      <c r="H263" s="8">
        <f t="shared" si="65"/>
        <v>156.45720713724165</v>
      </c>
      <c r="I263" s="8">
        <f t="shared" si="67"/>
        <v>-33.48346360241507</v>
      </c>
      <c r="J263" s="8">
        <f t="shared" si="66"/>
        <v>-5.904038040675632</v>
      </c>
      <c r="K263" s="8">
        <f t="shared" si="68"/>
        <v>150.55316909656602</v>
      </c>
      <c r="L263" s="8"/>
      <c r="M263" s="8"/>
      <c r="N263" s="8"/>
      <c r="O263" s="8">
        <v>121</v>
      </c>
      <c r="P263" s="64"/>
      <c r="Q263" s="11"/>
      <c r="R263" s="65"/>
      <c r="S263" s="65"/>
      <c r="T263" s="11"/>
      <c r="U263" s="65"/>
      <c r="V263" s="65"/>
      <c r="W263" s="11"/>
      <c r="X263" s="65"/>
      <c r="Y263" s="65"/>
      <c r="Z263" s="65"/>
      <c r="AA263" s="65"/>
      <c r="AB263" s="65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65"/>
      <c r="BV263" s="11"/>
      <c r="BW263" s="11"/>
      <c r="BX263" s="11"/>
      <c r="BY263" s="11"/>
      <c r="BZ263" s="11"/>
      <c r="CA263" s="11"/>
      <c r="CB263" s="11"/>
      <c r="CC263" s="11"/>
      <c r="CD263" s="11"/>
      <c r="CE263" s="11"/>
      <c r="CF263" s="11"/>
      <c r="CG263" s="11"/>
      <c r="CH263" s="11"/>
      <c r="CI263" s="11"/>
      <c r="CJ263" s="11"/>
      <c r="CK263" s="11"/>
      <c r="CL263" s="11"/>
      <c r="CM263" s="11"/>
      <c r="CN263" s="11"/>
      <c r="CO263" s="11"/>
      <c r="CP263" s="11"/>
      <c r="CQ263" s="11"/>
      <c r="CR263" s="11"/>
      <c r="CS263" s="11"/>
      <c r="CT263" s="11"/>
      <c r="CU263" s="11"/>
      <c r="CV263" s="11"/>
      <c r="CW263" s="11"/>
      <c r="CX263" s="11"/>
      <c r="CY263" s="11"/>
      <c r="CZ263" s="11"/>
      <c r="DA263" s="11"/>
      <c r="DB263" s="11"/>
      <c r="DC263" s="11"/>
      <c r="DD263" s="11"/>
      <c r="DE263" s="11"/>
      <c r="DF263" s="11"/>
      <c r="DG263" s="11"/>
      <c r="DH263" s="11"/>
      <c r="DI263" s="11"/>
      <c r="DJ263" s="11"/>
      <c r="DK263" s="11"/>
      <c r="DL263" s="11"/>
      <c r="DM263" s="11"/>
      <c r="DN263" s="11"/>
      <c r="DO263" s="11"/>
      <c r="DP263" s="11"/>
      <c r="DQ263" s="11"/>
      <c r="DR263" s="11"/>
      <c r="DS263" s="11"/>
      <c r="DT263" s="11"/>
      <c r="DU263" s="11"/>
      <c r="DV263" s="11"/>
      <c r="DW263" s="11"/>
      <c r="DX263" s="11"/>
    </row>
    <row r="264" spans="6:128" ht="12.75">
      <c r="F264" s="11"/>
      <c r="G264" s="9">
        <f t="shared" si="69"/>
        <v>261</v>
      </c>
      <c r="H264" s="8">
        <f t="shared" si="65"/>
        <v>156.43621490429064</v>
      </c>
      <c r="I264" s="8">
        <f t="shared" si="67"/>
        <v>-33.58140358023468</v>
      </c>
      <c r="J264" s="8">
        <f t="shared" si="66"/>
        <v>-5.3187718113678555</v>
      </c>
      <c r="K264" s="8">
        <f t="shared" si="68"/>
        <v>151.11744309292277</v>
      </c>
      <c r="L264" s="8"/>
      <c r="M264" s="8"/>
      <c r="N264" s="8"/>
      <c r="O264" s="8">
        <v>122</v>
      </c>
      <c r="P264" s="64"/>
      <c r="Q264" s="11"/>
      <c r="R264" s="65"/>
      <c r="S264" s="65"/>
      <c r="T264" s="11"/>
      <c r="U264" s="65"/>
      <c r="V264" s="65"/>
      <c r="W264" s="11"/>
      <c r="X264" s="65"/>
      <c r="Y264" s="65"/>
      <c r="Z264" s="65"/>
      <c r="AA264" s="65"/>
      <c r="AB264" s="65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65"/>
      <c r="BV264" s="11"/>
      <c r="BW264" s="11"/>
      <c r="BX264" s="11"/>
      <c r="BY264" s="11"/>
      <c r="BZ264" s="11"/>
      <c r="CA264" s="11"/>
      <c r="CB264" s="11"/>
      <c r="CC264" s="11"/>
      <c r="CD264" s="11"/>
      <c r="CE264" s="11"/>
      <c r="CF264" s="11"/>
      <c r="CG264" s="11"/>
      <c r="CH264" s="11"/>
      <c r="CI264" s="11"/>
      <c r="CJ264" s="11"/>
      <c r="CK264" s="11"/>
      <c r="CL264" s="11"/>
      <c r="CM264" s="11"/>
      <c r="CN264" s="11"/>
      <c r="CO264" s="11"/>
      <c r="CP264" s="11"/>
      <c r="CQ264" s="11"/>
      <c r="CR264" s="11"/>
      <c r="CS264" s="11"/>
      <c r="CT264" s="11"/>
      <c r="CU264" s="11"/>
      <c r="CV264" s="11"/>
      <c r="CW264" s="11"/>
      <c r="CX264" s="11"/>
      <c r="CY264" s="11"/>
      <c r="CZ264" s="11"/>
      <c r="DA264" s="11"/>
      <c r="DB264" s="11"/>
      <c r="DC264" s="11"/>
      <c r="DD264" s="11"/>
      <c r="DE264" s="11"/>
      <c r="DF264" s="11"/>
      <c r="DG264" s="11"/>
      <c r="DH264" s="11"/>
      <c r="DI264" s="11"/>
      <c r="DJ264" s="11"/>
      <c r="DK264" s="11"/>
      <c r="DL264" s="11"/>
      <c r="DM264" s="11"/>
      <c r="DN264" s="11"/>
      <c r="DO264" s="11"/>
      <c r="DP264" s="11"/>
      <c r="DQ264" s="11"/>
      <c r="DR264" s="11"/>
      <c r="DS264" s="11"/>
      <c r="DT264" s="11"/>
      <c r="DU264" s="11"/>
      <c r="DV264" s="11"/>
      <c r="DW264" s="11"/>
      <c r="DX264" s="11"/>
    </row>
    <row r="265" spans="6:128" ht="12.75">
      <c r="F265" s="11"/>
      <c r="G265" s="9">
        <f t="shared" si="69"/>
        <v>262</v>
      </c>
      <c r="H265" s="8">
        <f t="shared" si="65"/>
        <v>156.417360736421</v>
      </c>
      <c r="I265" s="8">
        <f t="shared" si="67"/>
        <v>-33.669114337213394</v>
      </c>
      <c r="J265" s="8">
        <f t="shared" si="66"/>
        <v>-4.7318854326422075</v>
      </c>
      <c r="K265" s="8">
        <f t="shared" si="68"/>
        <v>151.6854753037788</v>
      </c>
      <c r="L265" s="8"/>
      <c r="M265" s="8"/>
      <c r="N265" s="8"/>
      <c r="O265" s="8">
        <v>123</v>
      </c>
      <c r="P265" s="64"/>
      <c r="Q265" s="11"/>
      <c r="R265" s="65"/>
      <c r="S265" s="65"/>
      <c r="T265" s="11"/>
      <c r="U265" s="65"/>
      <c r="V265" s="65"/>
      <c r="W265" s="11"/>
      <c r="X265" s="65"/>
      <c r="Y265" s="65"/>
      <c r="Z265" s="65"/>
      <c r="AA265" s="65"/>
      <c r="AB265" s="65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65"/>
      <c r="BV265" s="11"/>
      <c r="BW265" s="11"/>
      <c r="BX265" s="11"/>
      <c r="BY265" s="11"/>
      <c r="BZ265" s="11"/>
      <c r="CA265" s="11"/>
      <c r="CB265" s="11"/>
      <c r="CC265" s="11"/>
      <c r="CD265" s="11"/>
      <c r="CE265" s="11"/>
      <c r="CF265" s="11"/>
      <c r="CG265" s="11"/>
      <c r="CH265" s="11"/>
      <c r="CI265" s="11"/>
      <c r="CJ265" s="11"/>
      <c r="CK265" s="11"/>
      <c r="CL265" s="11"/>
      <c r="CM265" s="11"/>
      <c r="CN265" s="11"/>
      <c r="CO265" s="11"/>
      <c r="CP265" s="11"/>
      <c r="CQ265" s="11"/>
      <c r="CR265" s="11"/>
      <c r="CS265" s="11"/>
      <c r="CT265" s="11"/>
      <c r="CU265" s="11"/>
      <c r="CV265" s="11"/>
      <c r="CW265" s="11"/>
      <c r="CX265" s="11"/>
      <c r="CY265" s="11"/>
      <c r="CZ265" s="11"/>
      <c r="DA265" s="11"/>
      <c r="DB265" s="11"/>
      <c r="DC265" s="11"/>
      <c r="DD265" s="11"/>
      <c r="DE265" s="11"/>
      <c r="DF265" s="11"/>
      <c r="DG265" s="11"/>
      <c r="DH265" s="11"/>
      <c r="DI265" s="11"/>
      <c r="DJ265" s="11"/>
      <c r="DK265" s="11"/>
      <c r="DL265" s="11"/>
      <c r="DM265" s="11"/>
      <c r="DN265" s="11"/>
      <c r="DO265" s="11"/>
      <c r="DP265" s="11"/>
      <c r="DQ265" s="11"/>
      <c r="DR265" s="11"/>
      <c r="DS265" s="11"/>
      <c r="DT265" s="11"/>
      <c r="DU265" s="11"/>
      <c r="DV265" s="11"/>
      <c r="DW265" s="11"/>
      <c r="DX265" s="11"/>
    </row>
    <row r="266" spans="6:128" ht="12.75">
      <c r="F266" s="11"/>
      <c r="G266" s="9">
        <f t="shared" si="69"/>
        <v>263</v>
      </c>
      <c r="H266" s="8">
        <f t="shared" si="65"/>
        <v>156.40066838160402</v>
      </c>
      <c r="I266" s="8">
        <f t="shared" si="67"/>
        <v>-33.74656915580495</v>
      </c>
      <c r="J266" s="8">
        <f t="shared" si="66"/>
        <v>-4.1435576757750034</v>
      </c>
      <c r="K266" s="8">
        <f t="shared" si="68"/>
        <v>152.257110705829</v>
      </c>
      <c r="L266" s="8"/>
      <c r="M266" s="8"/>
      <c r="N266" s="8"/>
      <c r="O266" s="8">
        <v>124</v>
      </c>
      <c r="P266" s="64"/>
      <c r="Q266" s="11"/>
      <c r="R266" s="65"/>
      <c r="S266" s="65"/>
      <c r="T266" s="11"/>
      <c r="U266" s="65"/>
      <c r="V266" s="65"/>
      <c r="W266" s="11"/>
      <c r="X266" s="65"/>
      <c r="Y266" s="65"/>
      <c r="Z266" s="65"/>
      <c r="AA266" s="65"/>
      <c r="AB266" s="65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65"/>
      <c r="BV266" s="11"/>
      <c r="BW266" s="11"/>
      <c r="BX266" s="11"/>
      <c r="BY266" s="11"/>
      <c r="BZ266" s="11"/>
      <c r="CA266" s="11"/>
      <c r="CB266" s="11"/>
      <c r="CC266" s="11"/>
      <c r="CD266" s="11"/>
      <c r="CE266" s="11"/>
      <c r="CF266" s="11"/>
      <c r="CG266" s="11"/>
      <c r="CH266" s="11"/>
      <c r="CI266" s="11"/>
      <c r="CJ266" s="11"/>
      <c r="CK266" s="11"/>
      <c r="CL266" s="11"/>
      <c r="CM266" s="11"/>
      <c r="CN266" s="11"/>
      <c r="CO266" s="11"/>
      <c r="CP266" s="11"/>
      <c r="CQ266" s="11"/>
      <c r="CR266" s="11"/>
      <c r="CS266" s="11"/>
      <c r="CT266" s="11"/>
      <c r="CU266" s="11"/>
      <c r="CV266" s="11"/>
      <c r="CW266" s="11"/>
      <c r="CX266" s="11"/>
      <c r="CY266" s="11"/>
      <c r="CZ266" s="11"/>
      <c r="DA266" s="11"/>
      <c r="DB266" s="11"/>
      <c r="DC266" s="11"/>
      <c r="DD266" s="11"/>
      <c r="DE266" s="11"/>
      <c r="DF266" s="11"/>
      <c r="DG266" s="11"/>
      <c r="DH266" s="11"/>
      <c r="DI266" s="11"/>
      <c r="DJ266" s="11"/>
      <c r="DK266" s="11"/>
      <c r="DL266" s="11"/>
      <c r="DM266" s="11"/>
      <c r="DN266" s="11"/>
      <c r="DO266" s="11"/>
      <c r="DP266" s="11"/>
      <c r="DQ266" s="11"/>
      <c r="DR266" s="11"/>
      <c r="DS266" s="11"/>
      <c r="DT266" s="11"/>
      <c r="DU266" s="11"/>
      <c r="DV266" s="11"/>
      <c r="DW266" s="11"/>
      <c r="DX266" s="11"/>
    </row>
    <row r="267" spans="6:128" ht="12.75">
      <c r="F267" s="11"/>
      <c r="G267" s="9">
        <f t="shared" si="69"/>
        <v>264</v>
      </c>
      <c r="H267" s="8">
        <f t="shared" si="65"/>
        <v>156.3861588721197</v>
      </c>
      <c r="I267" s="8">
        <f t="shared" si="67"/>
        <v>-33.8137444425213</v>
      </c>
      <c r="J267" s="8">
        <f t="shared" si="66"/>
        <v>-3.553967751100214</v>
      </c>
      <c r="K267" s="8">
        <f t="shared" si="68"/>
        <v>152.8321911210195</v>
      </c>
      <c r="L267" s="8"/>
      <c r="M267" s="8"/>
      <c r="N267" s="8"/>
      <c r="O267" s="8">
        <v>125</v>
      </c>
      <c r="P267" s="64"/>
      <c r="Q267" s="11"/>
      <c r="R267" s="65"/>
      <c r="S267" s="65"/>
      <c r="T267" s="11"/>
      <c r="U267" s="65"/>
      <c r="V267" s="65"/>
      <c r="W267" s="11"/>
      <c r="X267" s="65"/>
      <c r="Y267" s="65"/>
      <c r="Z267" s="65"/>
      <c r="AA267" s="65"/>
      <c r="AB267" s="65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65"/>
      <c r="BV267" s="11"/>
      <c r="BW267" s="11"/>
      <c r="BX267" s="11"/>
      <c r="BY267" s="11"/>
      <c r="BZ267" s="11"/>
      <c r="CA267" s="11"/>
      <c r="CB267" s="11"/>
      <c r="CC267" s="11"/>
      <c r="CD267" s="11"/>
      <c r="CE267" s="11"/>
      <c r="CF267" s="11"/>
      <c r="CG267" s="11"/>
      <c r="CH267" s="11"/>
      <c r="CI267" s="11"/>
      <c r="CJ267" s="11"/>
      <c r="CK267" s="11"/>
      <c r="CL267" s="11"/>
      <c r="CM267" s="11"/>
      <c r="CN267" s="11"/>
      <c r="CO267" s="11"/>
      <c r="CP267" s="11"/>
      <c r="CQ267" s="11"/>
      <c r="CR267" s="11"/>
      <c r="CS267" s="11"/>
      <c r="CT267" s="11"/>
      <c r="CU267" s="11"/>
      <c r="CV267" s="11"/>
      <c r="CW267" s="11"/>
      <c r="CX267" s="11"/>
      <c r="CY267" s="11"/>
      <c r="CZ267" s="11"/>
      <c r="DA267" s="11"/>
      <c r="DB267" s="11"/>
      <c r="DC267" s="11"/>
      <c r="DD267" s="11"/>
      <c r="DE267" s="11"/>
      <c r="DF267" s="11"/>
      <c r="DG267" s="11"/>
      <c r="DH267" s="11"/>
      <c r="DI267" s="11"/>
      <c r="DJ267" s="11"/>
      <c r="DK267" s="11"/>
      <c r="DL267" s="11"/>
      <c r="DM267" s="11"/>
      <c r="DN267" s="11"/>
      <c r="DO267" s="11"/>
      <c r="DP267" s="11"/>
      <c r="DQ267" s="11"/>
      <c r="DR267" s="11"/>
      <c r="DS267" s="11"/>
      <c r="DT267" s="11"/>
      <c r="DU267" s="11"/>
      <c r="DV267" s="11"/>
      <c r="DW267" s="11"/>
      <c r="DX267" s="11"/>
    </row>
    <row r="268" spans="6:128" ht="12.75">
      <c r="F268" s="11"/>
      <c r="G268" s="9">
        <f t="shared" si="69"/>
        <v>265</v>
      </c>
      <c r="H268" s="8">
        <f t="shared" si="65"/>
        <v>156.37385049540393</v>
      </c>
      <c r="I268" s="8">
        <f t="shared" si="67"/>
        <v>-33.87061973511935</v>
      </c>
      <c r="J268" s="8">
        <f t="shared" si="66"/>
        <v>-2.9632952534203802</v>
      </c>
      <c r="K268" s="8">
        <f t="shared" si="68"/>
        <v>153.41055524198356</v>
      </c>
      <c r="L268" s="8"/>
      <c r="M268" s="8"/>
      <c r="N268" s="8"/>
      <c r="O268" s="8">
        <v>126</v>
      </c>
      <c r="P268" s="64"/>
      <c r="Q268" s="11"/>
      <c r="R268" s="65"/>
      <c r="S268" s="65"/>
      <c r="T268" s="11"/>
      <c r="U268" s="65"/>
      <c r="V268" s="65"/>
      <c r="W268" s="11"/>
      <c r="X268" s="65"/>
      <c r="Y268" s="65"/>
      <c r="Z268" s="65"/>
      <c r="AA268" s="65"/>
      <c r="AB268" s="65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65"/>
      <c r="BV268" s="11"/>
      <c r="BW268" s="11"/>
      <c r="BX268" s="11"/>
      <c r="BY268" s="11"/>
      <c r="BZ268" s="11"/>
      <c r="CA268" s="11"/>
      <c r="CB268" s="11"/>
      <c r="CC268" s="11"/>
      <c r="CD268" s="11"/>
      <c r="CE268" s="11"/>
      <c r="CF268" s="11"/>
      <c r="CG268" s="11"/>
      <c r="CH268" s="11"/>
      <c r="CI268" s="11"/>
      <c r="CJ268" s="11"/>
      <c r="CK268" s="11"/>
      <c r="CL268" s="11"/>
      <c r="CM268" s="11"/>
      <c r="CN268" s="11"/>
      <c r="CO268" s="11"/>
      <c r="CP268" s="11"/>
      <c r="CQ268" s="11"/>
      <c r="CR268" s="11"/>
      <c r="CS268" s="11"/>
      <c r="CT268" s="11"/>
      <c r="CU268" s="11"/>
      <c r="CV268" s="11"/>
      <c r="CW268" s="11"/>
      <c r="CX268" s="11"/>
      <c r="CY268" s="11"/>
      <c r="CZ268" s="11"/>
      <c r="DA268" s="11"/>
      <c r="DB268" s="11"/>
      <c r="DC268" s="11"/>
      <c r="DD268" s="11"/>
      <c r="DE268" s="11"/>
      <c r="DF268" s="11"/>
      <c r="DG268" s="11"/>
      <c r="DH268" s="11"/>
      <c r="DI268" s="11"/>
      <c r="DJ268" s="11"/>
      <c r="DK268" s="11"/>
      <c r="DL268" s="11"/>
      <c r="DM268" s="11"/>
      <c r="DN268" s="11"/>
      <c r="DO268" s="11"/>
      <c r="DP268" s="11"/>
      <c r="DQ268" s="11"/>
      <c r="DR268" s="11"/>
      <c r="DS268" s="11"/>
      <c r="DT268" s="11"/>
      <c r="DU268" s="11"/>
      <c r="DV268" s="11"/>
      <c r="DW268" s="11"/>
      <c r="DX268" s="11"/>
    </row>
    <row r="269" spans="6:128" ht="12.75">
      <c r="F269" s="11"/>
      <c r="G269" s="9">
        <f t="shared" si="69"/>
        <v>266</v>
      </c>
      <c r="H269" s="8">
        <f t="shared" si="65"/>
        <v>156.36375876867174</v>
      </c>
      <c r="I269" s="8">
        <f t="shared" si="67"/>
        <v>-33.917177708834025</v>
      </c>
      <c r="J269" s="8">
        <f t="shared" si="66"/>
        <v>-2.37172010730027</v>
      </c>
      <c r="K269" s="8">
        <f t="shared" si="68"/>
        <v>153.99203866137148</v>
      </c>
      <c r="L269" s="8"/>
      <c r="M269" s="8"/>
      <c r="N269" s="8"/>
      <c r="O269" s="8">
        <v>127</v>
      </c>
      <c r="P269" s="64"/>
      <c r="Q269" s="11"/>
      <c r="R269" s="65"/>
      <c r="S269" s="65"/>
      <c r="T269" s="11"/>
      <c r="U269" s="65"/>
      <c r="V269" s="65"/>
      <c r="W269" s="11"/>
      <c r="X269" s="65"/>
      <c r="Y269" s="65"/>
      <c r="Z269" s="65"/>
      <c r="AA269" s="65"/>
      <c r="AB269" s="65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65"/>
      <c r="BV269" s="11"/>
      <c r="BW269" s="11"/>
      <c r="BX269" s="11"/>
      <c r="BY269" s="11"/>
      <c r="BZ269" s="11"/>
      <c r="CA269" s="11"/>
      <c r="CB269" s="11"/>
      <c r="CC269" s="11"/>
      <c r="CD269" s="11"/>
      <c r="CE269" s="11"/>
      <c r="CF269" s="11"/>
      <c r="CG269" s="11"/>
      <c r="CH269" s="11"/>
      <c r="CI269" s="11"/>
      <c r="CJ269" s="11"/>
      <c r="CK269" s="11"/>
      <c r="CL269" s="11"/>
      <c r="CM269" s="11"/>
      <c r="CN269" s="11"/>
      <c r="CO269" s="11"/>
      <c r="CP269" s="11"/>
      <c r="CQ269" s="11"/>
      <c r="CR269" s="11"/>
      <c r="CS269" s="11"/>
      <c r="CT269" s="11"/>
      <c r="CU269" s="11"/>
      <c r="CV269" s="11"/>
      <c r="CW269" s="11"/>
      <c r="CX269" s="11"/>
      <c r="CY269" s="11"/>
      <c r="CZ269" s="11"/>
      <c r="DA269" s="11"/>
      <c r="DB269" s="11"/>
      <c r="DC269" s="11"/>
      <c r="DD269" s="11"/>
      <c r="DE269" s="11"/>
      <c r="DF269" s="11"/>
      <c r="DG269" s="11"/>
      <c r="DH269" s="11"/>
      <c r="DI269" s="11"/>
      <c r="DJ269" s="11"/>
      <c r="DK269" s="11"/>
      <c r="DL269" s="11"/>
      <c r="DM269" s="11"/>
      <c r="DN269" s="11"/>
      <c r="DO269" s="11"/>
      <c r="DP269" s="11"/>
      <c r="DQ269" s="11"/>
      <c r="DR269" s="11"/>
      <c r="DS269" s="11"/>
      <c r="DT269" s="11"/>
      <c r="DU269" s="11"/>
      <c r="DV269" s="11"/>
      <c r="DW269" s="11"/>
      <c r="DX269" s="11"/>
    </row>
    <row r="270" spans="6:128" ht="12.75">
      <c r="F270" s="11"/>
      <c r="G270" s="9">
        <f t="shared" si="69"/>
        <v>267</v>
      </c>
      <c r="H270" s="8">
        <f t="shared" si="65"/>
        <v>156.35589641736297</v>
      </c>
      <c r="I270" s="8">
        <f t="shared" si="67"/>
        <v>-33.95340418165551</v>
      </c>
      <c r="J270" s="8">
        <f t="shared" si="66"/>
        <v>-1.7794225122601064</v>
      </c>
      <c r="K270" s="8">
        <f t="shared" si="68"/>
        <v>154.57647390510286</v>
      </c>
      <c r="L270" s="8"/>
      <c r="M270" s="8"/>
      <c r="N270" s="8"/>
      <c r="O270" s="8">
        <v>128</v>
      </c>
      <c r="P270" s="64"/>
      <c r="Q270" s="11"/>
      <c r="R270" s="65"/>
      <c r="S270" s="65"/>
      <c r="T270" s="11"/>
      <c r="U270" s="65"/>
      <c r="V270" s="65"/>
      <c r="W270" s="11"/>
      <c r="X270" s="65"/>
      <c r="Y270" s="65"/>
      <c r="Z270" s="65"/>
      <c r="AA270" s="65"/>
      <c r="AB270" s="65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65"/>
      <c r="BV270" s="11"/>
      <c r="BW270" s="11"/>
      <c r="BX270" s="11"/>
      <c r="BY270" s="11"/>
      <c r="BZ270" s="11"/>
      <c r="CA270" s="11"/>
      <c r="CB270" s="11"/>
      <c r="CC270" s="11"/>
      <c r="CD270" s="11"/>
      <c r="CE270" s="11"/>
      <c r="CF270" s="11"/>
      <c r="CG270" s="11"/>
      <c r="CH270" s="11"/>
      <c r="CI270" s="11"/>
      <c r="CJ270" s="11"/>
      <c r="CK270" s="11"/>
      <c r="CL270" s="11"/>
      <c r="CM270" s="11"/>
      <c r="CN270" s="11"/>
      <c r="CO270" s="11"/>
      <c r="CP270" s="11"/>
      <c r="CQ270" s="11"/>
      <c r="CR270" s="11"/>
      <c r="CS270" s="11"/>
      <c r="CT270" s="11"/>
      <c r="CU270" s="11"/>
      <c r="CV270" s="11"/>
      <c r="CW270" s="11"/>
      <c r="CX270" s="11"/>
      <c r="CY270" s="11"/>
      <c r="CZ270" s="11"/>
      <c r="DA270" s="11"/>
      <c r="DB270" s="11"/>
      <c r="DC270" s="11"/>
      <c r="DD270" s="11"/>
      <c r="DE270" s="11"/>
      <c r="DF270" s="11"/>
      <c r="DG270" s="11"/>
      <c r="DH270" s="11"/>
      <c r="DI270" s="11"/>
      <c r="DJ270" s="11"/>
      <c r="DK270" s="11"/>
      <c r="DL270" s="11"/>
      <c r="DM270" s="11"/>
      <c r="DN270" s="11"/>
      <c r="DO270" s="11"/>
      <c r="DP270" s="11"/>
      <c r="DQ270" s="11"/>
      <c r="DR270" s="11"/>
      <c r="DS270" s="11"/>
      <c r="DT270" s="11"/>
      <c r="DU270" s="11"/>
      <c r="DV270" s="11"/>
      <c r="DW270" s="11"/>
      <c r="DX270" s="11"/>
    </row>
    <row r="271" spans="6:128" ht="12.75">
      <c r="F271" s="11"/>
      <c r="G271" s="9">
        <f t="shared" si="69"/>
        <v>268</v>
      </c>
      <c r="H271" s="8">
        <f t="shared" si="65"/>
        <v>156.35027335745153</v>
      </c>
      <c r="I271" s="8">
        <f t="shared" si="67"/>
        <v>-33.97928811864925</v>
      </c>
      <c r="J271" s="8">
        <f t="shared" si="66"/>
        <v>-1.1865828878850562</v>
      </c>
      <c r="K271" s="8">
        <f t="shared" si="68"/>
        <v>155.16369046956646</v>
      </c>
      <c r="L271" s="8"/>
      <c r="M271" s="8"/>
      <c r="N271" s="8"/>
      <c r="O271" s="8">
        <v>129</v>
      </c>
      <c r="P271" s="64"/>
      <c r="Q271" s="11"/>
      <c r="R271" s="65"/>
      <c r="S271" s="65"/>
      <c r="T271" s="11"/>
      <c r="U271" s="65"/>
      <c r="V271" s="65"/>
      <c r="W271" s="11"/>
      <c r="X271" s="65"/>
      <c r="Y271" s="65"/>
      <c r="Z271" s="65"/>
      <c r="AA271" s="65"/>
      <c r="AB271" s="65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65"/>
      <c r="BV271" s="11"/>
      <c r="BW271" s="11"/>
      <c r="BX271" s="11"/>
      <c r="BY271" s="11"/>
      <c r="BZ271" s="11"/>
      <c r="CA271" s="11"/>
      <c r="CB271" s="11"/>
      <c r="CC271" s="11"/>
      <c r="CD271" s="11"/>
      <c r="CE271" s="11"/>
      <c r="CF271" s="11"/>
      <c r="CG271" s="11"/>
      <c r="CH271" s="11"/>
      <c r="CI271" s="11"/>
      <c r="CJ271" s="11"/>
      <c r="CK271" s="11"/>
      <c r="CL271" s="11"/>
      <c r="CM271" s="11"/>
      <c r="CN271" s="11"/>
      <c r="CO271" s="11"/>
      <c r="CP271" s="11"/>
      <c r="CQ271" s="11"/>
      <c r="CR271" s="11"/>
      <c r="CS271" s="11"/>
      <c r="CT271" s="11"/>
      <c r="CU271" s="11"/>
      <c r="CV271" s="11"/>
      <c r="CW271" s="11"/>
      <c r="CX271" s="11"/>
      <c r="CY271" s="11"/>
      <c r="CZ271" s="11"/>
      <c r="DA271" s="11"/>
      <c r="DB271" s="11"/>
      <c r="DC271" s="11"/>
      <c r="DD271" s="11"/>
      <c r="DE271" s="11"/>
      <c r="DF271" s="11"/>
      <c r="DG271" s="11"/>
      <c r="DH271" s="11"/>
      <c r="DI271" s="11"/>
      <c r="DJ271" s="11"/>
      <c r="DK271" s="11"/>
      <c r="DL271" s="11"/>
      <c r="DM271" s="11"/>
      <c r="DN271" s="11"/>
      <c r="DO271" s="11"/>
      <c r="DP271" s="11"/>
      <c r="DQ271" s="11"/>
      <c r="DR271" s="11"/>
      <c r="DS271" s="11"/>
      <c r="DT271" s="11"/>
      <c r="DU271" s="11"/>
      <c r="DV271" s="11"/>
      <c r="DW271" s="11"/>
      <c r="DX271" s="11"/>
    </row>
    <row r="272" spans="6:128" ht="12.75">
      <c r="F272" s="11"/>
      <c r="G272" s="9">
        <f t="shared" si="69"/>
        <v>269</v>
      </c>
      <c r="H272" s="8">
        <f t="shared" si="65"/>
        <v>156.34689668165134</v>
      </c>
      <c r="I272" s="8">
        <f t="shared" si="67"/>
        <v>-33.9948216353173</v>
      </c>
      <c r="J272" s="8">
        <f t="shared" si="66"/>
        <v>-0.593381818867639</v>
      </c>
      <c r="K272" s="8">
        <f t="shared" si="68"/>
        <v>155.7535148627837</v>
      </c>
      <c r="L272" s="8"/>
      <c r="M272" s="8"/>
      <c r="N272" s="8"/>
      <c r="O272" s="8">
        <v>130</v>
      </c>
      <c r="P272" s="64"/>
      <c r="Q272" s="11"/>
      <c r="R272" s="65"/>
      <c r="S272" s="65"/>
      <c r="T272" s="11"/>
      <c r="U272" s="65"/>
      <c r="V272" s="65"/>
      <c r="W272" s="11"/>
      <c r="X272" s="65"/>
      <c r="Y272" s="65"/>
      <c r="Z272" s="65"/>
      <c r="AA272" s="65"/>
      <c r="AB272" s="65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65"/>
      <c r="BV272" s="11"/>
      <c r="BW272" s="11"/>
      <c r="BX272" s="11"/>
      <c r="BY272" s="11"/>
      <c r="BZ272" s="11"/>
      <c r="CA272" s="11"/>
      <c r="CB272" s="11"/>
      <c r="CC272" s="11"/>
      <c r="CD272" s="11"/>
      <c r="CE272" s="11"/>
      <c r="CF272" s="11"/>
      <c r="CG272" s="11"/>
      <c r="CH272" s="11"/>
      <c r="CI272" s="11"/>
      <c r="CJ272" s="11"/>
      <c r="CK272" s="11"/>
      <c r="CL272" s="11"/>
      <c r="CM272" s="11"/>
      <c r="CN272" s="11"/>
      <c r="CO272" s="11"/>
      <c r="CP272" s="11"/>
      <c r="CQ272" s="11"/>
      <c r="CR272" s="11"/>
      <c r="CS272" s="11"/>
      <c r="CT272" s="11"/>
      <c r="CU272" s="11"/>
      <c r="CV272" s="11"/>
      <c r="CW272" s="11"/>
      <c r="CX272" s="11"/>
      <c r="CY272" s="11"/>
      <c r="CZ272" s="11"/>
      <c r="DA272" s="11"/>
      <c r="DB272" s="11"/>
      <c r="DC272" s="11"/>
      <c r="DD272" s="11"/>
      <c r="DE272" s="11"/>
      <c r="DF272" s="11"/>
      <c r="DG272" s="11"/>
      <c r="DH272" s="11"/>
      <c r="DI272" s="11"/>
      <c r="DJ272" s="11"/>
      <c r="DK272" s="11"/>
      <c r="DL272" s="11"/>
      <c r="DM272" s="11"/>
      <c r="DN272" s="11"/>
      <c r="DO272" s="11"/>
      <c r="DP272" s="11"/>
      <c r="DQ272" s="11"/>
      <c r="DR272" s="11"/>
      <c r="DS272" s="11"/>
      <c r="DT272" s="11"/>
      <c r="DU272" s="11"/>
      <c r="DV272" s="11"/>
      <c r="DW272" s="11"/>
      <c r="DX272" s="11"/>
    </row>
    <row r="273" spans="6:128" ht="12.75">
      <c r="F273" s="11"/>
      <c r="G273" s="9">
        <f t="shared" si="69"/>
        <v>270</v>
      </c>
      <c r="H273" s="8">
        <f t="shared" si="65"/>
        <v>156.3457706495446</v>
      </c>
      <c r="I273" s="8">
        <f t="shared" si="67"/>
        <v>-34</v>
      </c>
      <c r="J273" s="8">
        <f t="shared" si="66"/>
        <v>-6.248257120033962E-15</v>
      </c>
      <c r="K273" s="8">
        <f t="shared" si="68"/>
        <v>156.3457706495446</v>
      </c>
      <c r="L273" s="8"/>
      <c r="M273" s="8"/>
      <c r="N273" s="8"/>
      <c r="O273" s="8">
        <v>129</v>
      </c>
      <c r="P273" s="64"/>
      <c r="Q273" s="11"/>
      <c r="R273" s="65"/>
      <c r="S273" s="65"/>
      <c r="T273" s="11"/>
      <c r="U273" s="65"/>
      <c r="V273" s="65"/>
      <c r="W273" s="11"/>
      <c r="X273" s="65"/>
      <c r="Y273" s="65"/>
      <c r="Z273" s="65"/>
      <c r="AA273" s="65"/>
      <c r="AB273" s="65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65"/>
      <c r="BV273" s="11"/>
      <c r="BW273" s="11"/>
      <c r="BX273" s="11"/>
      <c r="BY273" s="11"/>
      <c r="BZ273" s="11"/>
      <c r="CA273" s="11"/>
      <c r="CB273" s="11"/>
      <c r="CC273" s="11"/>
      <c r="CD273" s="11"/>
      <c r="CE273" s="11"/>
      <c r="CF273" s="11"/>
      <c r="CG273" s="11"/>
      <c r="CH273" s="11"/>
      <c r="CI273" s="11"/>
      <c r="CJ273" s="11"/>
      <c r="CK273" s="11"/>
      <c r="CL273" s="11"/>
      <c r="CM273" s="11"/>
      <c r="CN273" s="11"/>
      <c r="CO273" s="11"/>
      <c r="CP273" s="11"/>
      <c r="CQ273" s="11"/>
      <c r="CR273" s="11"/>
      <c r="CS273" s="11"/>
      <c r="CT273" s="11"/>
      <c r="CU273" s="11"/>
      <c r="CV273" s="11"/>
      <c r="CW273" s="11"/>
      <c r="CX273" s="11"/>
      <c r="CY273" s="11"/>
      <c r="CZ273" s="11"/>
      <c r="DA273" s="11"/>
      <c r="DB273" s="11"/>
      <c r="DC273" s="11"/>
      <c r="DD273" s="11"/>
      <c r="DE273" s="11"/>
      <c r="DF273" s="11"/>
      <c r="DG273" s="11"/>
      <c r="DH273" s="11"/>
      <c r="DI273" s="11"/>
      <c r="DJ273" s="11"/>
      <c r="DK273" s="11"/>
      <c r="DL273" s="11"/>
      <c r="DM273" s="11"/>
      <c r="DN273" s="11"/>
      <c r="DO273" s="11"/>
      <c r="DP273" s="11"/>
      <c r="DQ273" s="11"/>
      <c r="DR273" s="11"/>
      <c r="DS273" s="11"/>
      <c r="DT273" s="11"/>
      <c r="DU273" s="11"/>
      <c r="DV273" s="11"/>
      <c r="DW273" s="11"/>
      <c r="DX273" s="11"/>
    </row>
    <row r="274" spans="6:128" ht="12.75">
      <c r="F274" s="11"/>
      <c r="G274" s="9">
        <f t="shared" si="69"/>
        <v>271</v>
      </c>
      <c r="H274" s="8">
        <f t="shared" si="65"/>
        <v>156.34689668165134</v>
      </c>
      <c r="I274" s="8">
        <f t="shared" si="67"/>
        <v>-33.9948216353173</v>
      </c>
      <c r="J274" s="8">
        <f t="shared" si="66"/>
        <v>0.5933818188676264</v>
      </c>
      <c r="K274" s="8">
        <f t="shared" si="68"/>
        <v>156.94027850051896</v>
      </c>
      <c r="L274" s="8"/>
      <c r="M274" s="8"/>
      <c r="N274" s="8"/>
      <c r="O274" s="8">
        <v>128</v>
      </c>
      <c r="P274" s="64"/>
      <c r="Q274" s="11"/>
      <c r="R274" s="65"/>
      <c r="S274" s="65"/>
      <c r="T274" s="11"/>
      <c r="U274" s="65"/>
      <c r="V274" s="65"/>
      <c r="W274" s="11"/>
      <c r="X274" s="65"/>
      <c r="Y274" s="65"/>
      <c r="Z274" s="65"/>
      <c r="AA274" s="65"/>
      <c r="AB274" s="65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65"/>
      <c r="BV274" s="11"/>
      <c r="BW274" s="11"/>
      <c r="BX274" s="11"/>
      <c r="BY274" s="11"/>
      <c r="BZ274" s="11"/>
      <c r="CA274" s="11"/>
      <c r="CB274" s="11"/>
      <c r="CC274" s="11"/>
      <c r="CD274" s="11"/>
      <c r="CE274" s="11"/>
      <c r="CF274" s="11"/>
      <c r="CG274" s="11"/>
      <c r="CH274" s="11"/>
      <c r="CI274" s="11"/>
      <c r="CJ274" s="11"/>
      <c r="CK274" s="11"/>
      <c r="CL274" s="11"/>
      <c r="CM274" s="11"/>
      <c r="CN274" s="11"/>
      <c r="CO274" s="11"/>
      <c r="CP274" s="11"/>
      <c r="CQ274" s="11"/>
      <c r="CR274" s="11"/>
      <c r="CS274" s="11"/>
      <c r="CT274" s="11"/>
      <c r="CU274" s="11"/>
      <c r="CV274" s="11"/>
      <c r="CW274" s="11"/>
      <c r="CX274" s="11"/>
      <c r="CY274" s="11"/>
      <c r="CZ274" s="11"/>
      <c r="DA274" s="11"/>
      <c r="DB274" s="11"/>
      <c r="DC274" s="11"/>
      <c r="DD274" s="11"/>
      <c r="DE274" s="11"/>
      <c r="DF274" s="11"/>
      <c r="DG274" s="11"/>
      <c r="DH274" s="11"/>
      <c r="DI274" s="11"/>
      <c r="DJ274" s="11"/>
      <c r="DK274" s="11"/>
      <c r="DL274" s="11"/>
      <c r="DM274" s="11"/>
      <c r="DN274" s="11"/>
      <c r="DO274" s="11"/>
      <c r="DP274" s="11"/>
      <c r="DQ274" s="11"/>
      <c r="DR274" s="11"/>
      <c r="DS274" s="11"/>
      <c r="DT274" s="11"/>
      <c r="DU274" s="11"/>
      <c r="DV274" s="11"/>
      <c r="DW274" s="11"/>
      <c r="DX274" s="11"/>
    </row>
    <row r="275" spans="6:128" ht="12.75">
      <c r="F275" s="11"/>
      <c r="G275" s="9">
        <f t="shared" si="69"/>
        <v>272</v>
      </c>
      <c r="H275" s="8">
        <f t="shared" si="65"/>
        <v>156.35027335745153</v>
      </c>
      <c r="I275" s="8">
        <f t="shared" si="67"/>
        <v>-33.97928811864926</v>
      </c>
      <c r="J275" s="8">
        <f t="shared" si="66"/>
        <v>1.1865828878850435</v>
      </c>
      <c r="K275" s="8">
        <f t="shared" si="68"/>
        <v>157.53685624533657</v>
      </c>
      <c r="L275" s="8"/>
      <c r="M275" s="8"/>
      <c r="N275" s="8"/>
      <c r="O275" s="8">
        <v>127</v>
      </c>
      <c r="P275" s="64"/>
      <c r="Q275" s="11"/>
      <c r="R275" s="65"/>
      <c r="S275" s="65"/>
      <c r="T275" s="11"/>
      <c r="U275" s="65"/>
      <c r="V275" s="65"/>
      <c r="W275" s="11"/>
      <c r="X275" s="65"/>
      <c r="Y275" s="65"/>
      <c r="Z275" s="65"/>
      <c r="AA275" s="65"/>
      <c r="AB275" s="65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65"/>
      <c r="BV275" s="11"/>
      <c r="BW275" s="11"/>
      <c r="BX275" s="11"/>
      <c r="BY275" s="11"/>
      <c r="BZ275" s="11"/>
      <c r="CA275" s="11"/>
      <c r="CB275" s="11"/>
      <c r="CC275" s="11"/>
      <c r="CD275" s="11"/>
      <c r="CE275" s="11"/>
      <c r="CF275" s="11"/>
      <c r="CG275" s="11"/>
      <c r="CH275" s="11"/>
      <c r="CI275" s="11"/>
      <c r="CJ275" s="11"/>
      <c r="CK275" s="11"/>
      <c r="CL275" s="11"/>
      <c r="CM275" s="11"/>
      <c r="CN275" s="11"/>
      <c r="CO275" s="11"/>
      <c r="CP275" s="11"/>
      <c r="CQ275" s="11"/>
      <c r="CR275" s="11"/>
      <c r="CS275" s="11"/>
      <c r="CT275" s="11"/>
      <c r="CU275" s="11"/>
      <c r="CV275" s="11"/>
      <c r="CW275" s="11"/>
      <c r="CX275" s="11"/>
      <c r="CY275" s="11"/>
      <c r="CZ275" s="11"/>
      <c r="DA275" s="11"/>
      <c r="DB275" s="11"/>
      <c r="DC275" s="11"/>
      <c r="DD275" s="11"/>
      <c r="DE275" s="11"/>
      <c r="DF275" s="11"/>
      <c r="DG275" s="11"/>
      <c r="DH275" s="11"/>
      <c r="DI275" s="11"/>
      <c r="DJ275" s="11"/>
      <c r="DK275" s="11"/>
      <c r="DL275" s="11"/>
      <c r="DM275" s="11"/>
      <c r="DN275" s="11"/>
      <c r="DO275" s="11"/>
      <c r="DP275" s="11"/>
      <c r="DQ275" s="11"/>
      <c r="DR275" s="11"/>
      <c r="DS275" s="11"/>
      <c r="DT275" s="11"/>
      <c r="DU275" s="11"/>
      <c r="DV275" s="11"/>
      <c r="DW275" s="11"/>
      <c r="DX275" s="11"/>
    </row>
    <row r="276" spans="6:128" ht="12.75">
      <c r="F276" s="11"/>
      <c r="G276" s="9">
        <f t="shared" si="69"/>
        <v>273</v>
      </c>
      <c r="H276" s="8">
        <f t="shared" si="65"/>
        <v>156.35589641736297</v>
      </c>
      <c r="I276" s="8">
        <f t="shared" si="67"/>
        <v>-33.95340418165551</v>
      </c>
      <c r="J276" s="8">
        <f t="shared" si="66"/>
        <v>1.7794225122600942</v>
      </c>
      <c r="K276" s="8">
        <f t="shared" si="68"/>
        <v>158.13531892962305</v>
      </c>
      <c r="L276" s="8"/>
      <c r="M276" s="8"/>
      <c r="N276" s="8"/>
      <c r="O276" s="8">
        <v>126</v>
      </c>
      <c r="P276" s="64"/>
      <c r="Q276" s="11"/>
      <c r="R276" s="65"/>
      <c r="S276" s="65"/>
      <c r="T276" s="11"/>
      <c r="U276" s="65"/>
      <c r="V276" s="65"/>
      <c r="W276" s="11"/>
      <c r="X276" s="65"/>
      <c r="Y276" s="65"/>
      <c r="Z276" s="65"/>
      <c r="AA276" s="65"/>
      <c r="AB276" s="65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65"/>
      <c r="BV276" s="11"/>
      <c r="BW276" s="11"/>
      <c r="BX276" s="11"/>
      <c r="BY276" s="11"/>
      <c r="BZ276" s="11"/>
      <c r="CA276" s="11"/>
      <c r="CB276" s="11"/>
      <c r="CC276" s="11"/>
      <c r="CD276" s="11"/>
      <c r="CE276" s="11"/>
      <c r="CF276" s="11"/>
      <c r="CG276" s="11"/>
      <c r="CH276" s="11"/>
      <c r="CI276" s="11"/>
      <c r="CJ276" s="11"/>
      <c r="CK276" s="11"/>
      <c r="CL276" s="11"/>
      <c r="CM276" s="11"/>
      <c r="CN276" s="11"/>
      <c r="CO276" s="11"/>
      <c r="CP276" s="11"/>
      <c r="CQ276" s="11"/>
      <c r="CR276" s="11"/>
      <c r="CS276" s="11"/>
      <c r="CT276" s="11"/>
      <c r="CU276" s="11"/>
      <c r="CV276" s="11"/>
      <c r="CW276" s="11"/>
      <c r="CX276" s="11"/>
      <c r="CY276" s="11"/>
      <c r="CZ276" s="11"/>
      <c r="DA276" s="11"/>
      <c r="DB276" s="11"/>
      <c r="DC276" s="11"/>
      <c r="DD276" s="11"/>
      <c r="DE276" s="11"/>
      <c r="DF276" s="11"/>
      <c r="DG276" s="11"/>
      <c r="DH276" s="11"/>
      <c r="DI276" s="11"/>
      <c r="DJ276" s="11"/>
      <c r="DK276" s="11"/>
      <c r="DL276" s="11"/>
      <c r="DM276" s="11"/>
      <c r="DN276" s="11"/>
      <c r="DO276" s="11"/>
      <c r="DP276" s="11"/>
      <c r="DQ276" s="11"/>
      <c r="DR276" s="11"/>
      <c r="DS276" s="11"/>
      <c r="DT276" s="11"/>
      <c r="DU276" s="11"/>
      <c r="DV276" s="11"/>
      <c r="DW276" s="11"/>
      <c r="DX276" s="11"/>
    </row>
    <row r="277" spans="6:128" ht="12.75">
      <c r="F277" s="11"/>
      <c r="G277" s="9">
        <f t="shared" si="69"/>
        <v>274</v>
      </c>
      <c r="H277" s="8">
        <f t="shared" si="65"/>
        <v>156.36375876867174</v>
      </c>
      <c r="I277" s="8">
        <f t="shared" si="67"/>
        <v>-33.917177708834025</v>
      </c>
      <c r="J277" s="8">
        <f t="shared" si="66"/>
        <v>2.3717201073002574</v>
      </c>
      <c r="K277" s="8">
        <f t="shared" si="68"/>
        <v>158.735478875972</v>
      </c>
      <c r="L277" s="8"/>
      <c r="M277" s="8"/>
      <c r="N277" s="8"/>
      <c r="O277" s="8">
        <v>125</v>
      </c>
      <c r="P277" s="64"/>
      <c r="Q277" s="11"/>
      <c r="R277" s="65"/>
      <c r="S277" s="65"/>
      <c r="T277" s="11"/>
      <c r="U277" s="65"/>
      <c r="V277" s="65"/>
      <c r="W277" s="11"/>
      <c r="X277" s="65"/>
      <c r="Y277" s="65"/>
      <c r="Z277" s="65"/>
      <c r="AA277" s="65"/>
      <c r="AB277" s="65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65"/>
      <c r="BV277" s="11"/>
      <c r="BW277" s="11"/>
      <c r="BX277" s="11"/>
      <c r="BY277" s="11"/>
      <c r="BZ277" s="11"/>
      <c r="CA277" s="11"/>
      <c r="CB277" s="11"/>
      <c r="CC277" s="11"/>
      <c r="CD277" s="11"/>
      <c r="CE277" s="11"/>
      <c r="CF277" s="11"/>
      <c r="CG277" s="11"/>
      <c r="CH277" s="11"/>
      <c r="CI277" s="11"/>
      <c r="CJ277" s="11"/>
      <c r="CK277" s="11"/>
      <c r="CL277" s="11"/>
      <c r="CM277" s="11"/>
      <c r="CN277" s="11"/>
      <c r="CO277" s="11"/>
      <c r="CP277" s="11"/>
      <c r="CQ277" s="11"/>
      <c r="CR277" s="11"/>
      <c r="CS277" s="11"/>
      <c r="CT277" s="11"/>
      <c r="CU277" s="11"/>
      <c r="CV277" s="11"/>
      <c r="CW277" s="11"/>
      <c r="CX277" s="11"/>
      <c r="CY277" s="11"/>
      <c r="CZ277" s="11"/>
      <c r="DA277" s="11"/>
      <c r="DB277" s="11"/>
      <c r="DC277" s="11"/>
      <c r="DD277" s="11"/>
      <c r="DE277" s="11"/>
      <c r="DF277" s="11"/>
      <c r="DG277" s="11"/>
      <c r="DH277" s="11"/>
      <c r="DI277" s="11"/>
      <c r="DJ277" s="11"/>
      <c r="DK277" s="11"/>
      <c r="DL277" s="11"/>
      <c r="DM277" s="11"/>
      <c r="DN277" s="11"/>
      <c r="DO277" s="11"/>
      <c r="DP277" s="11"/>
      <c r="DQ277" s="11"/>
      <c r="DR277" s="11"/>
      <c r="DS277" s="11"/>
      <c r="DT277" s="11"/>
      <c r="DU277" s="11"/>
      <c r="DV277" s="11"/>
      <c r="DW277" s="11"/>
      <c r="DX277" s="11"/>
    </row>
    <row r="278" spans="6:128" ht="12.75">
      <c r="F278" s="11"/>
      <c r="G278" s="9">
        <f t="shared" si="69"/>
        <v>275</v>
      </c>
      <c r="H278" s="8">
        <f t="shared" si="65"/>
        <v>156.37385049540393</v>
      </c>
      <c r="I278" s="8">
        <f t="shared" si="67"/>
        <v>-33.87061973511935</v>
      </c>
      <c r="J278" s="8">
        <f t="shared" si="66"/>
        <v>2.9632952534203683</v>
      </c>
      <c r="K278" s="8">
        <f t="shared" si="68"/>
        <v>159.3371457488243</v>
      </c>
      <c r="L278" s="8"/>
      <c r="M278" s="8"/>
      <c r="N278" s="8"/>
      <c r="O278" s="8">
        <v>124</v>
      </c>
      <c r="P278" s="64"/>
      <c r="Q278" s="11"/>
      <c r="R278" s="65"/>
      <c r="S278" s="65"/>
      <c r="T278" s="11"/>
      <c r="U278" s="65"/>
      <c r="V278" s="65"/>
      <c r="W278" s="11"/>
      <c r="X278" s="65"/>
      <c r="Y278" s="65"/>
      <c r="Z278" s="65"/>
      <c r="AA278" s="65"/>
      <c r="AB278" s="65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65"/>
      <c r="BV278" s="11"/>
      <c r="BW278" s="11"/>
      <c r="BX278" s="11"/>
      <c r="BY278" s="11"/>
      <c r="BZ278" s="11"/>
      <c r="CA278" s="11"/>
      <c r="CB278" s="11"/>
      <c r="CC278" s="11"/>
      <c r="CD278" s="11"/>
      <c r="CE278" s="11"/>
      <c r="CF278" s="11"/>
      <c r="CG278" s="11"/>
      <c r="CH278" s="11"/>
      <c r="CI278" s="11"/>
      <c r="CJ278" s="11"/>
      <c r="CK278" s="11"/>
      <c r="CL278" s="11"/>
      <c r="CM278" s="11"/>
      <c r="CN278" s="11"/>
      <c r="CO278" s="11"/>
      <c r="CP278" s="11"/>
      <c r="CQ278" s="11"/>
      <c r="CR278" s="11"/>
      <c r="CS278" s="11"/>
      <c r="CT278" s="11"/>
      <c r="CU278" s="11"/>
      <c r="CV278" s="11"/>
      <c r="CW278" s="11"/>
      <c r="CX278" s="11"/>
      <c r="CY278" s="11"/>
      <c r="CZ278" s="11"/>
      <c r="DA278" s="11"/>
      <c r="DB278" s="11"/>
      <c r="DC278" s="11"/>
      <c r="DD278" s="11"/>
      <c r="DE278" s="11"/>
      <c r="DF278" s="11"/>
      <c r="DG278" s="11"/>
      <c r="DH278" s="11"/>
      <c r="DI278" s="11"/>
      <c r="DJ278" s="11"/>
      <c r="DK278" s="11"/>
      <c r="DL278" s="11"/>
      <c r="DM278" s="11"/>
      <c r="DN278" s="11"/>
      <c r="DO278" s="11"/>
      <c r="DP278" s="11"/>
      <c r="DQ278" s="11"/>
      <c r="DR278" s="11"/>
      <c r="DS278" s="11"/>
      <c r="DT278" s="11"/>
      <c r="DU278" s="11"/>
      <c r="DV278" s="11"/>
      <c r="DW278" s="11"/>
      <c r="DX278" s="11"/>
    </row>
    <row r="279" spans="6:128" ht="12.75">
      <c r="F279" s="11"/>
      <c r="G279" s="9">
        <f t="shared" si="69"/>
        <v>276</v>
      </c>
      <c r="H279" s="8">
        <f t="shared" si="65"/>
        <v>156.3861588721197</v>
      </c>
      <c r="I279" s="8">
        <f t="shared" si="67"/>
        <v>-33.8137444425213</v>
      </c>
      <c r="J279" s="8">
        <f t="shared" si="66"/>
        <v>3.5539677511002017</v>
      </c>
      <c r="K279" s="8">
        <f t="shared" si="68"/>
        <v>159.9401266232199</v>
      </c>
      <c r="L279" s="8"/>
      <c r="M279" s="8"/>
      <c r="N279" s="8"/>
      <c r="O279" s="8">
        <v>123</v>
      </c>
      <c r="P279" s="64"/>
      <c r="Q279" s="11"/>
      <c r="R279" s="65"/>
      <c r="S279" s="65"/>
      <c r="T279" s="11"/>
      <c r="U279" s="65"/>
      <c r="V279" s="65"/>
      <c r="W279" s="11"/>
      <c r="X279" s="65"/>
      <c r="Y279" s="65"/>
      <c r="Z279" s="65"/>
      <c r="AA279" s="65"/>
      <c r="AB279" s="65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65"/>
      <c r="BV279" s="11"/>
      <c r="BW279" s="11"/>
      <c r="BX279" s="11"/>
      <c r="BY279" s="11"/>
      <c r="BZ279" s="11"/>
      <c r="CA279" s="11"/>
      <c r="CB279" s="11"/>
      <c r="CC279" s="11"/>
      <c r="CD279" s="11"/>
      <c r="CE279" s="11"/>
      <c r="CF279" s="11"/>
      <c r="CG279" s="11"/>
      <c r="CH279" s="11"/>
      <c r="CI279" s="11"/>
      <c r="CJ279" s="11"/>
      <c r="CK279" s="11"/>
      <c r="CL279" s="11"/>
      <c r="CM279" s="11"/>
      <c r="CN279" s="11"/>
      <c r="CO279" s="11"/>
      <c r="CP279" s="11"/>
      <c r="CQ279" s="11"/>
      <c r="CR279" s="11"/>
      <c r="CS279" s="11"/>
      <c r="CT279" s="11"/>
      <c r="CU279" s="11"/>
      <c r="CV279" s="11"/>
      <c r="CW279" s="11"/>
      <c r="CX279" s="11"/>
      <c r="CY279" s="11"/>
      <c r="CZ279" s="11"/>
      <c r="DA279" s="11"/>
      <c r="DB279" s="11"/>
      <c r="DC279" s="11"/>
      <c r="DD279" s="11"/>
      <c r="DE279" s="11"/>
      <c r="DF279" s="11"/>
      <c r="DG279" s="11"/>
      <c r="DH279" s="11"/>
      <c r="DI279" s="11"/>
      <c r="DJ279" s="11"/>
      <c r="DK279" s="11"/>
      <c r="DL279" s="11"/>
      <c r="DM279" s="11"/>
      <c r="DN279" s="11"/>
      <c r="DO279" s="11"/>
      <c r="DP279" s="11"/>
      <c r="DQ279" s="11"/>
      <c r="DR279" s="11"/>
      <c r="DS279" s="11"/>
      <c r="DT279" s="11"/>
      <c r="DU279" s="11"/>
      <c r="DV279" s="11"/>
      <c r="DW279" s="11"/>
      <c r="DX279" s="11"/>
    </row>
    <row r="280" spans="6:128" ht="12.75">
      <c r="F280" s="11"/>
      <c r="G280" s="9">
        <f t="shared" si="69"/>
        <v>277</v>
      </c>
      <c r="H280" s="8">
        <f t="shared" si="65"/>
        <v>156.40066838160402</v>
      </c>
      <c r="I280" s="8">
        <f t="shared" si="67"/>
        <v>-33.74656915580495</v>
      </c>
      <c r="J280" s="8">
        <f t="shared" si="66"/>
        <v>4.143557675775021</v>
      </c>
      <c r="K280" s="8">
        <f t="shared" si="68"/>
        <v>160.54422605737903</v>
      </c>
      <c r="L280" s="8"/>
      <c r="M280" s="8"/>
      <c r="N280" s="8"/>
      <c r="O280" s="8">
        <v>122</v>
      </c>
      <c r="P280" s="64"/>
      <c r="Q280" s="11"/>
      <c r="R280" s="65"/>
      <c r="S280" s="65"/>
      <c r="T280" s="11"/>
      <c r="U280" s="65"/>
      <c r="V280" s="65"/>
      <c r="W280" s="11"/>
      <c r="X280" s="65"/>
      <c r="Y280" s="65"/>
      <c r="Z280" s="65"/>
      <c r="AA280" s="65"/>
      <c r="AB280" s="65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65"/>
      <c r="BV280" s="11"/>
      <c r="BW280" s="11"/>
      <c r="BX280" s="11"/>
      <c r="BY280" s="11"/>
      <c r="BZ280" s="11"/>
      <c r="CA280" s="11"/>
      <c r="CB280" s="11"/>
      <c r="CC280" s="11"/>
      <c r="CD280" s="11"/>
      <c r="CE280" s="11"/>
      <c r="CF280" s="11"/>
      <c r="CG280" s="11"/>
      <c r="CH280" s="11"/>
      <c r="CI280" s="11"/>
      <c r="CJ280" s="11"/>
      <c r="CK280" s="11"/>
      <c r="CL280" s="11"/>
      <c r="CM280" s="11"/>
      <c r="CN280" s="11"/>
      <c r="CO280" s="11"/>
      <c r="CP280" s="11"/>
      <c r="CQ280" s="11"/>
      <c r="CR280" s="11"/>
      <c r="CS280" s="11"/>
      <c r="CT280" s="11"/>
      <c r="CU280" s="11"/>
      <c r="CV280" s="11"/>
      <c r="CW280" s="11"/>
      <c r="CX280" s="11"/>
      <c r="CY280" s="11"/>
      <c r="CZ280" s="11"/>
      <c r="DA280" s="11"/>
      <c r="DB280" s="11"/>
      <c r="DC280" s="11"/>
      <c r="DD280" s="11"/>
      <c r="DE280" s="11"/>
      <c r="DF280" s="11"/>
      <c r="DG280" s="11"/>
      <c r="DH280" s="11"/>
      <c r="DI280" s="11"/>
      <c r="DJ280" s="11"/>
      <c r="DK280" s="11"/>
      <c r="DL280" s="11"/>
      <c r="DM280" s="11"/>
      <c r="DN280" s="11"/>
      <c r="DO280" s="11"/>
      <c r="DP280" s="11"/>
      <c r="DQ280" s="11"/>
      <c r="DR280" s="11"/>
      <c r="DS280" s="11"/>
      <c r="DT280" s="11"/>
      <c r="DU280" s="11"/>
      <c r="DV280" s="11"/>
      <c r="DW280" s="11"/>
      <c r="DX280" s="11"/>
    </row>
    <row r="281" spans="6:128" ht="12.75">
      <c r="F281" s="11"/>
      <c r="G281" s="9">
        <f t="shared" si="69"/>
        <v>278</v>
      </c>
      <c r="H281" s="8">
        <f t="shared" si="65"/>
        <v>156.417360736421</v>
      </c>
      <c r="I281" s="8">
        <f t="shared" si="67"/>
        <v>-33.669114337213394</v>
      </c>
      <c r="J281" s="8">
        <f t="shared" si="66"/>
        <v>4.731885432642226</v>
      </c>
      <c r="K281" s="8">
        <f t="shared" si="68"/>
        <v>161.14924616906322</v>
      </c>
      <c r="L281" s="8"/>
      <c r="M281" s="8"/>
      <c r="N281" s="8"/>
      <c r="O281" s="8">
        <v>121</v>
      </c>
      <c r="P281" s="64"/>
      <c r="Q281" s="11"/>
      <c r="R281" s="65"/>
      <c r="S281" s="65"/>
      <c r="T281" s="11"/>
      <c r="U281" s="65"/>
      <c r="V281" s="65"/>
      <c r="W281" s="11"/>
      <c r="X281" s="65"/>
      <c r="Y281" s="65"/>
      <c r="Z281" s="65"/>
      <c r="AA281" s="65"/>
      <c r="AB281" s="65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65"/>
      <c r="BV281" s="11"/>
      <c r="BW281" s="11"/>
      <c r="BX281" s="11"/>
      <c r="BY281" s="11"/>
      <c r="BZ281" s="11"/>
      <c r="CA281" s="11"/>
      <c r="CB281" s="11"/>
      <c r="CC281" s="11"/>
      <c r="CD281" s="11"/>
      <c r="CE281" s="11"/>
      <c r="CF281" s="11"/>
      <c r="CG281" s="11"/>
      <c r="CH281" s="11"/>
      <c r="CI281" s="11"/>
      <c r="CJ281" s="11"/>
      <c r="CK281" s="11"/>
      <c r="CL281" s="11"/>
      <c r="CM281" s="11"/>
      <c r="CN281" s="11"/>
      <c r="CO281" s="11"/>
      <c r="CP281" s="11"/>
      <c r="CQ281" s="11"/>
      <c r="CR281" s="11"/>
      <c r="CS281" s="11"/>
      <c r="CT281" s="11"/>
      <c r="CU281" s="11"/>
      <c r="CV281" s="11"/>
      <c r="CW281" s="11"/>
      <c r="CX281" s="11"/>
      <c r="CY281" s="11"/>
      <c r="CZ281" s="11"/>
      <c r="DA281" s="11"/>
      <c r="DB281" s="11"/>
      <c r="DC281" s="11"/>
      <c r="DD281" s="11"/>
      <c r="DE281" s="11"/>
      <c r="DF281" s="11"/>
      <c r="DG281" s="11"/>
      <c r="DH281" s="11"/>
      <c r="DI281" s="11"/>
      <c r="DJ281" s="11"/>
      <c r="DK281" s="11"/>
      <c r="DL281" s="11"/>
      <c r="DM281" s="11"/>
      <c r="DN281" s="11"/>
      <c r="DO281" s="11"/>
      <c r="DP281" s="11"/>
      <c r="DQ281" s="11"/>
      <c r="DR281" s="11"/>
      <c r="DS281" s="11"/>
      <c r="DT281" s="11"/>
      <c r="DU281" s="11"/>
      <c r="DV281" s="11"/>
      <c r="DW281" s="11"/>
      <c r="DX281" s="11"/>
    </row>
    <row r="282" spans="6:128" ht="12.75">
      <c r="F282" s="11"/>
      <c r="G282" s="9">
        <f t="shared" si="69"/>
        <v>279</v>
      </c>
      <c r="H282" s="8">
        <f t="shared" si="65"/>
        <v>156.43621490429064</v>
      </c>
      <c r="I282" s="8">
        <f t="shared" si="67"/>
        <v>-33.581403580234685</v>
      </c>
      <c r="J282" s="8">
        <f t="shared" si="66"/>
        <v>5.318771811367843</v>
      </c>
      <c r="K282" s="8">
        <f t="shared" si="68"/>
        <v>161.75498671565848</v>
      </c>
      <c r="L282" s="8"/>
      <c r="M282" s="8"/>
      <c r="N282" s="8"/>
      <c r="O282" s="8">
        <v>120</v>
      </c>
      <c r="P282" s="64"/>
      <c r="Q282" s="11"/>
      <c r="R282" s="65"/>
      <c r="S282" s="65"/>
      <c r="T282" s="11"/>
      <c r="U282" s="65"/>
      <c r="V282" s="65"/>
      <c r="W282" s="11"/>
      <c r="X282" s="65"/>
      <c r="Y282" s="65"/>
      <c r="Z282" s="65"/>
      <c r="AA282" s="65"/>
      <c r="AB282" s="65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65"/>
      <c r="BV282" s="11"/>
      <c r="BW282" s="11"/>
      <c r="BX282" s="11"/>
      <c r="BY282" s="11"/>
      <c r="BZ282" s="11"/>
      <c r="CA282" s="11"/>
      <c r="CB282" s="11"/>
      <c r="CC282" s="11"/>
      <c r="CD282" s="11"/>
      <c r="CE282" s="11"/>
      <c r="CF282" s="11"/>
      <c r="CG282" s="11"/>
      <c r="CH282" s="11"/>
      <c r="CI282" s="11"/>
      <c r="CJ282" s="11"/>
      <c r="CK282" s="11"/>
      <c r="CL282" s="11"/>
      <c r="CM282" s="11"/>
      <c r="CN282" s="11"/>
      <c r="CO282" s="11"/>
      <c r="CP282" s="11"/>
      <c r="CQ282" s="11"/>
      <c r="CR282" s="11"/>
      <c r="CS282" s="11"/>
      <c r="CT282" s="11"/>
      <c r="CU282" s="11"/>
      <c r="CV282" s="11"/>
      <c r="CW282" s="11"/>
      <c r="CX282" s="11"/>
      <c r="CY282" s="11"/>
      <c r="CZ282" s="11"/>
      <c r="DA282" s="11"/>
      <c r="DB282" s="11"/>
      <c r="DC282" s="11"/>
      <c r="DD282" s="11"/>
      <c r="DE282" s="11"/>
      <c r="DF282" s="11"/>
      <c r="DG282" s="11"/>
      <c r="DH282" s="11"/>
      <c r="DI282" s="11"/>
      <c r="DJ282" s="11"/>
      <c r="DK282" s="11"/>
      <c r="DL282" s="11"/>
      <c r="DM282" s="11"/>
      <c r="DN282" s="11"/>
      <c r="DO282" s="11"/>
      <c r="DP282" s="11"/>
      <c r="DQ282" s="11"/>
      <c r="DR282" s="11"/>
      <c r="DS282" s="11"/>
      <c r="DT282" s="11"/>
      <c r="DU282" s="11"/>
      <c r="DV282" s="11"/>
      <c r="DW282" s="11"/>
      <c r="DX282" s="11"/>
    </row>
    <row r="283" spans="6:128" ht="12.75">
      <c r="F283" s="11"/>
      <c r="G283" s="9">
        <f t="shared" si="69"/>
        <v>280</v>
      </c>
      <c r="H283" s="8">
        <f t="shared" si="65"/>
        <v>156.45720713724165</v>
      </c>
      <c r="I283" s="8">
        <f t="shared" si="67"/>
        <v>-33.48346360241508</v>
      </c>
      <c r="J283" s="8">
        <f t="shared" si="66"/>
        <v>5.904038040675619</v>
      </c>
      <c r="K283" s="8">
        <f t="shared" si="68"/>
        <v>162.36124517791728</v>
      </c>
      <c r="L283" s="8"/>
      <c r="M283" s="8"/>
      <c r="N283" s="8"/>
      <c r="O283" s="8">
        <v>119</v>
      </c>
      <c r="P283" s="64"/>
      <c r="Q283" s="11"/>
      <c r="R283" s="65"/>
      <c r="S283" s="65"/>
      <c r="T283" s="11"/>
      <c r="U283" s="65"/>
      <c r="V283" s="65"/>
      <c r="W283" s="11"/>
      <c r="X283" s="65"/>
      <c r="Y283" s="65"/>
      <c r="Z283" s="65"/>
      <c r="AA283" s="65"/>
      <c r="AB283" s="65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65"/>
      <c r="BV283" s="11"/>
      <c r="BW283" s="11"/>
      <c r="BX283" s="11"/>
      <c r="BY283" s="11"/>
      <c r="BZ283" s="11"/>
      <c r="CA283" s="11"/>
      <c r="CB283" s="11"/>
      <c r="CC283" s="11"/>
      <c r="CD283" s="11"/>
      <c r="CE283" s="11"/>
      <c r="CF283" s="11"/>
      <c r="CG283" s="11"/>
      <c r="CH283" s="11"/>
      <c r="CI283" s="11"/>
      <c r="CJ283" s="11"/>
      <c r="CK283" s="11"/>
      <c r="CL283" s="11"/>
      <c r="CM283" s="11"/>
      <c r="CN283" s="11"/>
      <c r="CO283" s="11"/>
      <c r="CP283" s="11"/>
      <c r="CQ283" s="11"/>
      <c r="CR283" s="11"/>
      <c r="CS283" s="11"/>
      <c r="CT283" s="11"/>
      <c r="CU283" s="11"/>
      <c r="CV283" s="11"/>
      <c r="CW283" s="11"/>
      <c r="CX283" s="11"/>
      <c r="CY283" s="11"/>
      <c r="CZ283" s="11"/>
      <c r="DA283" s="11"/>
      <c r="DB283" s="11"/>
      <c r="DC283" s="11"/>
      <c r="DD283" s="11"/>
      <c r="DE283" s="11"/>
      <c r="DF283" s="11"/>
      <c r="DG283" s="11"/>
      <c r="DH283" s="11"/>
      <c r="DI283" s="11"/>
      <c r="DJ283" s="11"/>
      <c r="DK283" s="11"/>
      <c r="DL283" s="11"/>
      <c r="DM283" s="11"/>
      <c r="DN283" s="11"/>
      <c r="DO283" s="11"/>
      <c r="DP283" s="11"/>
      <c r="DQ283" s="11"/>
      <c r="DR283" s="11"/>
      <c r="DS283" s="11"/>
      <c r="DT283" s="11"/>
      <c r="DU283" s="11"/>
      <c r="DV283" s="11"/>
      <c r="DW283" s="11"/>
      <c r="DX283" s="11"/>
    </row>
    <row r="284" spans="6:128" ht="12.75">
      <c r="F284" s="11"/>
      <c r="G284" s="9">
        <f t="shared" si="69"/>
        <v>281</v>
      </c>
      <c r="H284" s="8">
        <f t="shared" si="65"/>
        <v>156.48031100448515</v>
      </c>
      <c r="I284" s="8">
        <f t="shared" si="67"/>
        <v>-33.37532423722058</v>
      </c>
      <c r="J284" s="8">
        <f t="shared" si="66"/>
        <v>6.487505842802505</v>
      </c>
      <c r="K284" s="8">
        <f t="shared" si="68"/>
        <v>162.96781684728765</v>
      </c>
      <c r="L284" s="8"/>
      <c r="M284" s="8"/>
      <c r="N284" s="8"/>
      <c r="O284" s="8">
        <v>118</v>
      </c>
      <c r="P284" s="64"/>
      <c r="Q284" s="11"/>
      <c r="R284" s="65"/>
      <c r="S284" s="65"/>
      <c r="T284" s="11"/>
      <c r="U284" s="65"/>
      <c r="V284" s="65"/>
      <c r="W284" s="11"/>
      <c r="X284" s="65"/>
      <c r="Y284" s="65"/>
      <c r="Z284" s="65"/>
      <c r="AA284" s="65"/>
      <c r="AB284" s="65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65"/>
      <c r="BV284" s="11"/>
      <c r="BW284" s="11"/>
      <c r="BX284" s="11"/>
      <c r="BY284" s="11"/>
      <c r="BZ284" s="11"/>
      <c r="CA284" s="11"/>
      <c r="CB284" s="11"/>
      <c r="CC284" s="11"/>
      <c r="CD284" s="11"/>
      <c r="CE284" s="11"/>
      <c r="CF284" s="11"/>
      <c r="CG284" s="11"/>
      <c r="CH284" s="11"/>
      <c r="CI284" s="11"/>
      <c r="CJ284" s="11"/>
      <c r="CK284" s="11"/>
      <c r="CL284" s="11"/>
      <c r="CM284" s="11"/>
      <c r="CN284" s="11"/>
      <c r="CO284" s="11"/>
      <c r="CP284" s="11"/>
      <c r="CQ284" s="11"/>
      <c r="CR284" s="11"/>
      <c r="CS284" s="11"/>
      <c r="CT284" s="11"/>
      <c r="CU284" s="11"/>
      <c r="CV284" s="11"/>
      <c r="CW284" s="11"/>
      <c r="CX284" s="11"/>
      <c r="CY284" s="11"/>
      <c r="CZ284" s="11"/>
      <c r="DA284" s="11"/>
      <c r="DB284" s="11"/>
      <c r="DC284" s="11"/>
      <c r="DD284" s="11"/>
      <c r="DE284" s="11"/>
      <c r="DF284" s="11"/>
      <c r="DG284" s="11"/>
      <c r="DH284" s="11"/>
      <c r="DI284" s="11"/>
      <c r="DJ284" s="11"/>
      <c r="DK284" s="11"/>
      <c r="DL284" s="11"/>
      <c r="DM284" s="11"/>
      <c r="DN284" s="11"/>
      <c r="DO284" s="11"/>
      <c r="DP284" s="11"/>
      <c r="DQ284" s="11"/>
      <c r="DR284" s="11"/>
      <c r="DS284" s="11"/>
      <c r="DT284" s="11"/>
      <c r="DU284" s="11"/>
      <c r="DV284" s="11"/>
      <c r="DW284" s="11"/>
      <c r="DX284" s="11"/>
    </row>
    <row r="285" spans="6:128" ht="12.75">
      <c r="F285" s="11"/>
      <c r="G285" s="9">
        <f t="shared" si="69"/>
        <v>282</v>
      </c>
      <c r="H285" s="8">
        <f t="shared" si="65"/>
        <v>156.50549742894842</v>
      </c>
      <c r="I285" s="8">
        <f t="shared" si="67"/>
        <v>-33.2570184249494</v>
      </c>
      <c r="J285" s="8">
        <f t="shared" si="66"/>
        <v>7.068997487803792</v>
      </c>
      <c r="K285" s="8">
        <f t="shared" si="68"/>
        <v>163.5744949167522</v>
      </c>
      <c r="L285" s="8"/>
      <c r="M285" s="8"/>
      <c r="N285" s="8"/>
      <c r="O285" s="8">
        <v>117</v>
      </c>
      <c r="P285" s="64"/>
      <c r="Q285" s="11"/>
      <c r="R285" s="65"/>
      <c r="S285" s="65"/>
      <c r="T285" s="11"/>
      <c r="U285" s="65"/>
      <c r="V285" s="65"/>
      <c r="W285" s="11"/>
      <c r="X285" s="65"/>
      <c r="Y285" s="65"/>
      <c r="Z285" s="65"/>
      <c r="AA285" s="65"/>
      <c r="AB285" s="65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65"/>
      <c r="BV285" s="11"/>
      <c r="BW285" s="11"/>
      <c r="BX285" s="11"/>
      <c r="BY285" s="11"/>
      <c r="BZ285" s="11"/>
      <c r="CA285" s="11"/>
      <c r="CB285" s="11"/>
      <c r="CC285" s="11"/>
      <c r="CD285" s="11"/>
      <c r="CE285" s="11"/>
      <c r="CF285" s="11"/>
      <c r="CG285" s="11"/>
      <c r="CH285" s="11"/>
      <c r="CI285" s="11"/>
      <c r="CJ285" s="11"/>
      <c r="CK285" s="11"/>
      <c r="CL285" s="11"/>
      <c r="CM285" s="11"/>
      <c r="CN285" s="11"/>
      <c r="CO285" s="11"/>
      <c r="CP285" s="11"/>
      <c r="CQ285" s="11"/>
      <c r="CR285" s="11"/>
      <c r="CS285" s="11"/>
      <c r="CT285" s="11"/>
      <c r="CU285" s="11"/>
      <c r="CV285" s="11"/>
      <c r="CW285" s="11"/>
      <c r="CX285" s="11"/>
      <c r="CY285" s="11"/>
      <c r="CZ285" s="11"/>
      <c r="DA285" s="11"/>
      <c r="DB285" s="11"/>
      <c r="DC285" s="11"/>
      <c r="DD285" s="11"/>
      <c r="DE285" s="11"/>
      <c r="DF285" s="11"/>
      <c r="DG285" s="11"/>
      <c r="DH285" s="11"/>
      <c r="DI285" s="11"/>
      <c r="DJ285" s="11"/>
      <c r="DK285" s="11"/>
      <c r="DL285" s="11"/>
      <c r="DM285" s="11"/>
      <c r="DN285" s="11"/>
      <c r="DO285" s="11"/>
      <c r="DP285" s="11"/>
      <c r="DQ285" s="11"/>
      <c r="DR285" s="11"/>
      <c r="DS285" s="11"/>
      <c r="DT285" s="11"/>
      <c r="DU285" s="11"/>
      <c r="DV285" s="11"/>
      <c r="DW285" s="11"/>
      <c r="DX285" s="11"/>
    </row>
    <row r="286" spans="6:128" ht="12.75">
      <c r="F286" s="11"/>
      <c r="G286" s="9">
        <f t="shared" si="69"/>
        <v>283</v>
      </c>
      <c r="H286" s="8">
        <f t="shared" si="65"/>
        <v>156.53273472740162</v>
      </c>
      <c r="I286" s="8">
        <f t="shared" si="67"/>
        <v>-33.128582202698</v>
      </c>
      <c r="J286" s="8">
        <f t="shared" si="66"/>
        <v>7.648335847691407</v>
      </c>
      <c r="K286" s="8">
        <f t="shared" si="68"/>
        <v>164.18107057509303</v>
      </c>
      <c r="L286" s="8"/>
      <c r="M286" s="8"/>
      <c r="N286" s="8"/>
      <c r="O286" s="8">
        <v>116</v>
      </c>
      <c r="P286" s="64"/>
      <c r="Q286" s="11"/>
      <c r="R286" s="65"/>
      <c r="S286" s="65"/>
      <c r="T286" s="11"/>
      <c r="U286" s="65"/>
      <c r="V286" s="65"/>
      <c r="W286" s="11"/>
      <c r="X286" s="65"/>
      <c r="Y286" s="65"/>
      <c r="Z286" s="65"/>
      <c r="AA286" s="65"/>
      <c r="AB286" s="65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65"/>
      <c r="BV286" s="11"/>
      <c r="BW286" s="11"/>
      <c r="BX286" s="11"/>
      <c r="BY286" s="11"/>
      <c r="BZ286" s="11"/>
      <c r="CA286" s="11"/>
      <c r="CB286" s="11"/>
      <c r="CC286" s="11"/>
      <c r="CD286" s="11"/>
      <c r="CE286" s="11"/>
      <c r="CF286" s="11"/>
      <c r="CG286" s="11"/>
      <c r="CH286" s="11"/>
      <c r="CI286" s="11"/>
      <c r="CJ286" s="11"/>
      <c r="CK286" s="11"/>
      <c r="CL286" s="11"/>
      <c r="CM286" s="11"/>
      <c r="CN286" s="11"/>
      <c r="CO286" s="11"/>
      <c r="CP286" s="11"/>
      <c r="CQ286" s="11"/>
      <c r="CR286" s="11"/>
      <c r="CS286" s="11"/>
      <c r="CT286" s="11"/>
      <c r="CU286" s="11"/>
      <c r="CV286" s="11"/>
      <c r="CW286" s="11"/>
      <c r="CX286" s="11"/>
      <c r="CY286" s="11"/>
      <c r="CZ286" s="11"/>
      <c r="DA286" s="11"/>
      <c r="DB286" s="11"/>
      <c r="DC286" s="11"/>
      <c r="DD286" s="11"/>
      <c r="DE286" s="11"/>
      <c r="DF286" s="11"/>
      <c r="DG286" s="11"/>
      <c r="DH286" s="11"/>
      <c r="DI286" s="11"/>
      <c r="DJ286" s="11"/>
      <c r="DK286" s="11"/>
      <c r="DL286" s="11"/>
      <c r="DM286" s="11"/>
      <c r="DN286" s="11"/>
      <c r="DO286" s="11"/>
      <c r="DP286" s="11"/>
      <c r="DQ286" s="11"/>
      <c r="DR286" s="11"/>
      <c r="DS286" s="11"/>
      <c r="DT286" s="11"/>
      <c r="DU286" s="11"/>
      <c r="DV286" s="11"/>
      <c r="DW286" s="11"/>
      <c r="DX286" s="11"/>
    </row>
    <row r="287" spans="6:128" ht="12.75">
      <c r="F287" s="11"/>
      <c r="G287" s="9">
        <f t="shared" si="69"/>
        <v>284</v>
      </c>
      <c r="H287" s="8">
        <f t="shared" si="65"/>
        <v>156.5619886541032</v>
      </c>
      <c r="I287" s="8">
        <f t="shared" si="67"/>
        <v>-32.99005469338388</v>
      </c>
      <c r="J287" s="8">
        <f t="shared" si="66"/>
        <v>8.225344450388693</v>
      </c>
      <c r="K287" s="8">
        <f t="shared" si="68"/>
        <v>164.7873331044919</v>
      </c>
      <c r="L287" s="8"/>
      <c r="M287" s="8"/>
      <c r="N287" s="8"/>
      <c r="O287" s="8">
        <v>115</v>
      </c>
      <c r="P287" s="64"/>
      <c r="Q287" s="11"/>
      <c r="R287" s="65"/>
      <c r="S287" s="65"/>
      <c r="T287" s="11"/>
      <c r="U287" s="65"/>
      <c r="V287" s="65"/>
      <c r="W287" s="11"/>
      <c r="X287" s="65"/>
      <c r="Y287" s="65"/>
      <c r="Z287" s="65"/>
      <c r="AA287" s="65"/>
      <c r="AB287" s="65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65"/>
      <c r="BV287" s="11"/>
      <c r="BW287" s="11"/>
      <c r="BX287" s="11"/>
      <c r="BY287" s="11"/>
      <c r="BZ287" s="11"/>
      <c r="CA287" s="11"/>
      <c r="CB287" s="11"/>
      <c r="CC287" s="11"/>
      <c r="CD287" s="11"/>
      <c r="CE287" s="11"/>
      <c r="CF287" s="11"/>
      <c r="CG287" s="11"/>
      <c r="CH287" s="11"/>
      <c r="CI287" s="11"/>
      <c r="CJ287" s="11"/>
      <c r="CK287" s="11"/>
      <c r="CL287" s="11"/>
      <c r="CM287" s="11"/>
      <c r="CN287" s="11"/>
      <c r="CO287" s="11"/>
      <c r="CP287" s="11"/>
      <c r="CQ287" s="11"/>
      <c r="CR287" s="11"/>
      <c r="CS287" s="11"/>
      <c r="CT287" s="11"/>
      <c r="CU287" s="11"/>
      <c r="CV287" s="11"/>
      <c r="CW287" s="11"/>
      <c r="CX287" s="11"/>
      <c r="CY287" s="11"/>
      <c r="CZ287" s="11"/>
      <c r="DA287" s="11"/>
      <c r="DB287" s="11"/>
      <c r="DC287" s="11"/>
      <c r="DD287" s="11"/>
      <c r="DE287" s="11"/>
      <c r="DF287" s="11"/>
      <c r="DG287" s="11"/>
      <c r="DH287" s="11"/>
      <c r="DI287" s="11"/>
      <c r="DJ287" s="11"/>
      <c r="DK287" s="11"/>
      <c r="DL287" s="11"/>
      <c r="DM287" s="11"/>
      <c r="DN287" s="11"/>
      <c r="DO287" s="11"/>
      <c r="DP287" s="11"/>
      <c r="DQ287" s="11"/>
      <c r="DR287" s="11"/>
      <c r="DS287" s="11"/>
      <c r="DT287" s="11"/>
      <c r="DU287" s="11"/>
      <c r="DV287" s="11"/>
      <c r="DW287" s="11"/>
      <c r="DX287" s="11"/>
    </row>
    <row r="288" spans="6:128" ht="12.75">
      <c r="F288" s="11"/>
      <c r="G288" s="9">
        <f t="shared" si="69"/>
        <v>285</v>
      </c>
      <c r="H288" s="8">
        <f t="shared" si="65"/>
        <v>156.59322244788436</v>
      </c>
      <c r="I288" s="8">
        <f t="shared" si="67"/>
        <v>-32.84147809382832</v>
      </c>
      <c r="J288" s="8">
        <f t="shared" si="66"/>
        <v>8.799847533485718</v>
      </c>
      <c r="K288" s="8">
        <f t="shared" si="68"/>
        <v>165.39306998137008</v>
      </c>
      <c r="L288" s="8"/>
      <c r="M288" s="8"/>
      <c r="N288" s="8"/>
      <c r="O288" s="8">
        <v>114</v>
      </c>
      <c r="P288" s="64"/>
      <c r="Q288" s="11"/>
      <c r="R288" s="65"/>
      <c r="S288" s="65"/>
      <c r="T288" s="11"/>
      <c r="U288" s="65"/>
      <c r="V288" s="65"/>
      <c r="W288" s="11"/>
      <c r="X288" s="65"/>
      <c r="Y288" s="65"/>
      <c r="Z288" s="65"/>
      <c r="AA288" s="65"/>
      <c r="AB288" s="65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65"/>
      <c r="BV288" s="11"/>
      <c r="BW288" s="11"/>
      <c r="BX288" s="11"/>
      <c r="BY288" s="11"/>
      <c r="BZ288" s="11"/>
      <c r="CA288" s="11"/>
      <c r="CB288" s="11"/>
      <c r="CC288" s="11"/>
      <c r="CD288" s="11"/>
      <c r="CE288" s="11"/>
      <c r="CF288" s="11"/>
      <c r="CG288" s="11"/>
      <c r="CH288" s="11"/>
      <c r="CI288" s="11"/>
      <c r="CJ288" s="11"/>
      <c r="CK288" s="11"/>
      <c r="CL288" s="11"/>
      <c r="CM288" s="11"/>
      <c r="CN288" s="11"/>
      <c r="CO288" s="11"/>
      <c r="CP288" s="11"/>
      <c r="CQ288" s="11"/>
      <c r="CR288" s="11"/>
      <c r="CS288" s="11"/>
      <c r="CT288" s="11"/>
      <c r="CU288" s="11"/>
      <c r="CV288" s="11"/>
      <c r="CW288" s="11"/>
      <c r="CX288" s="11"/>
      <c r="CY288" s="11"/>
      <c r="CZ288" s="11"/>
      <c r="DA288" s="11"/>
      <c r="DB288" s="11"/>
      <c r="DC288" s="11"/>
      <c r="DD288" s="11"/>
      <c r="DE288" s="11"/>
      <c r="DF288" s="11"/>
      <c r="DG288" s="11"/>
      <c r="DH288" s="11"/>
      <c r="DI288" s="11"/>
      <c r="DJ288" s="11"/>
      <c r="DK288" s="11"/>
      <c r="DL288" s="11"/>
      <c r="DM288" s="11"/>
      <c r="DN288" s="11"/>
      <c r="DO288" s="11"/>
      <c r="DP288" s="11"/>
      <c r="DQ288" s="11"/>
      <c r="DR288" s="11"/>
      <c r="DS288" s="11"/>
      <c r="DT288" s="11"/>
      <c r="DU288" s="11"/>
      <c r="DV288" s="11"/>
      <c r="DW288" s="11"/>
      <c r="DX288" s="11"/>
    </row>
    <row r="289" spans="6:128" ht="12.75">
      <c r="F289" s="11"/>
      <c r="G289" s="9">
        <f t="shared" si="69"/>
        <v>286</v>
      </c>
      <c r="H289" s="8">
        <f t="shared" si="65"/>
        <v>156.62639688258676</v>
      </c>
      <c r="I289" s="8">
        <f t="shared" si="67"/>
        <v>-32.682897661902835</v>
      </c>
      <c r="J289" s="8">
        <f t="shared" si="66"/>
        <v>9.37167009777798</v>
      </c>
      <c r="K289" s="8">
        <f t="shared" si="68"/>
        <v>165.99806698036474</v>
      </c>
      <c r="L289" s="8"/>
      <c r="M289" s="8"/>
      <c r="N289" s="8"/>
      <c r="O289" s="8">
        <v>113</v>
      </c>
      <c r="P289" s="64"/>
      <c r="Q289" s="11"/>
      <c r="R289" s="65"/>
      <c r="S289" s="65"/>
      <c r="T289" s="11"/>
      <c r="U289" s="65"/>
      <c r="V289" s="65"/>
      <c r="W289" s="11"/>
      <c r="X289" s="65"/>
      <c r="Y289" s="65"/>
      <c r="Z289" s="65"/>
      <c r="AA289" s="65"/>
      <c r="AB289" s="65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65"/>
      <c r="BV289" s="11"/>
      <c r="BW289" s="11"/>
      <c r="BX289" s="11"/>
      <c r="BY289" s="11"/>
      <c r="BZ289" s="11"/>
      <c r="CA289" s="11"/>
      <c r="CB289" s="11"/>
      <c r="CC289" s="11"/>
      <c r="CD289" s="11"/>
      <c r="CE289" s="11"/>
      <c r="CF289" s="11"/>
      <c r="CG289" s="11"/>
      <c r="CH289" s="11"/>
      <c r="CI289" s="11"/>
      <c r="CJ289" s="11"/>
      <c r="CK289" s="11"/>
      <c r="CL289" s="11"/>
      <c r="CM289" s="11"/>
      <c r="CN289" s="11"/>
      <c r="CO289" s="11"/>
      <c r="CP289" s="11"/>
      <c r="CQ289" s="11"/>
      <c r="CR289" s="11"/>
      <c r="CS289" s="11"/>
      <c r="CT289" s="11"/>
      <c r="CU289" s="11"/>
      <c r="CV289" s="11"/>
      <c r="CW289" s="11"/>
      <c r="CX289" s="11"/>
      <c r="CY289" s="11"/>
      <c r="CZ289" s="11"/>
      <c r="DA289" s="11"/>
      <c r="DB289" s="11"/>
      <c r="DC289" s="11"/>
      <c r="DD289" s="11"/>
      <c r="DE289" s="11"/>
      <c r="DF289" s="11"/>
      <c r="DG289" s="11"/>
      <c r="DH289" s="11"/>
      <c r="DI289" s="11"/>
      <c r="DJ289" s="11"/>
      <c r="DK289" s="11"/>
      <c r="DL289" s="11"/>
      <c r="DM289" s="11"/>
      <c r="DN289" s="11"/>
      <c r="DO289" s="11"/>
      <c r="DP289" s="11"/>
      <c r="DQ289" s="11"/>
      <c r="DR289" s="11"/>
      <c r="DS289" s="11"/>
      <c r="DT289" s="11"/>
      <c r="DU289" s="11"/>
      <c r="DV289" s="11"/>
      <c r="DW289" s="11"/>
      <c r="DX289" s="11"/>
    </row>
    <row r="290" spans="6:128" ht="12.75">
      <c r="F290" s="11"/>
      <c r="G290" s="9">
        <f t="shared" si="69"/>
        <v>287</v>
      </c>
      <c r="H290" s="8">
        <f t="shared" si="65"/>
        <v>156.66147032076262</v>
      </c>
      <c r="I290" s="8">
        <f t="shared" si="67"/>
        <v>-32.5143617027432</v>
      </c>
      <c r="J290" s="8">
        <f t="shared" si="66"/>
        <v>9.940637960573047</v>
      </c>
      <c r="K290" s="8">
        <f t="shared" si="68"/>
        <v>166.60210828133566</v>
      </c>
      <c r="L290" s="8"/>
      <c r="M290" s="8"/>
      <c r="N290" s="8"/>
      <c r="O290" s="8">
        <v>112</v>
      </c>
      <c r="P290" s="64"/>
      <c r="Q290" s="11"/>
      <c r="R290" s="65"/>
      <c r="S290" s="65"/>
      <c r="T290" s="11"/>
      <c r="U290" s="65"/>
      <c r="V290" s="65"/>
      <c r="W290" s="11"/>
      <c r="X290" s="65"/>
      <c r="Y290" s="65"/>
      <c r="Z290" s="65"/>
      <c r="AA290" s="65"/>
      <c r="AB290" s="65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65"/>
      <c r="BV290" s="11"/>
      <c r="BW290" s="11"/>
      <c r="BX290" s="11"/>
      <c r="BY290" s="11"/>
      <c r="BZ290" s="11"/>
      <c r="CA290" s="11"/>
      <c r="CB290" s="11"/>
      <c r="CC290" s="11"/>
      <c r="CD290" s="11"/>
      <c r="CE290" s="11"/>
      <c r="CF290" s="11"/>
      <c r="CG290" s="11"/>
      <c r="CH290" s="11"/>
      <c r="CI290" s="11"/>
      <c r="CJ290" s="11"/>
      <c r="CK290" s="11"/>
      <c r="CL290" s="11"/>
      <c r="CM290" s="11"/>
      <c r="CN290" s="11"/>
      <c r="CO290" s="11"/>
      <c r="CP290" s="11"/>
      <c r="CQ290" s="11"/>
      <c r="CR290" s="11"/>
      <c r="CS290" s="11"/>
      <c r="CT290" s="11"/>
      <c r="CU290" s="11"/>
      <c r="CV290" s="11"/>
      <c r="CW290" s="11"/>
      <c r="CX290" s="11"/>
      <c r="CY290" s="11"/>
      <c r="CZ290" s="11"/>
      <c r="DA290" s="11"/>
      <c r="DB290" s="11"/>
      <c r="DC290" s="11"/>
      <c r="DD290" s="11"/>
      <c r="DE290" s="11"/>
      <c r="DF290" s="11"/>
      <c r="DG290" s="11"/>
      <c r="DH290" s="11"/>
      <c r="DI290" s="11"/>
      <c r="DJ290" s="11"/>
      <c r="DK290" s="11"/>
      <c r="DL290" s="11"/>
      <c r="DM290" s="11"/>
      <c r="DN290" s="11"/>
      <c r="DO290" s="11"/>
      <c r="DP290" s="11"/>
      <c r="DQ290" s="11"/>
      <c r="DR290" s="11"/>
      <c r="DS290" s="11"/>
      <c r="DT290" s="11"/>
      <c r="DU290" s="11"/>
      <c r="DV290" s="11"/>
      <c r="DW290" s="11"/>
      <c r="DX290" s="11"/>
    </row>
    <row r="291" spans="6:128" ht="12.75">
      <c r="F291" s="11"/>
      <c r="G291" s="9">
        <f t="shared" si="69"/>
        <v>288</v>
      </c>
      <c r="H291" s="8">
        <f t="shared" si="65"/>
        <v>156.69839877054034</v>
      </c>
      <c r="I291" s="8">
        <f t="shared" si="67"/>
        <v>-32.335921554035224</v>
      </c>
      <c r="J291" s="8">
        <f t="shared" si="66"/>
        <v>10.506577808748206</v>
      </c>
      <c r="K291" s="8">
        <f t="shared" si="68"/>
        <v>167.20497657928854</v>
      </c>
      <c r="L291" s="8"/>
      <c r="M291" s="8"/>
      <c r="N291" s="8"/>
      <c r="O291" s="8">
        <v>111</v>
      </c>
      <c r="P291" s="64"/>
      <c r="Q291" s="11"/>
      <c r="R291" s="65"/>
      <c r="S291" s="65"/>
      <c r="T291" s="11"/>
      <c r="U291" s="65"/>
      <c r="V291" s="65"/>
      <c r="W291" s="11"/>
      <c r="X291" s="65"/>
      <c r="Y291" s="65"/>
      <c r="Z291" s="65"/>
      <c r="AA291" s="65"/>
      <c r="AB291" s="65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65"/>
      <c r="BV291" s="11"/>
      <c r="BW291" s="11"/>
      <c r="BX291" s="11"/>
      <c r="BY291" s="11"/>
      <c r="BZ291" s="11"/>
      <c r="CA291" s="11"/>
      <c r="CB291" s="11"/>
      <c r="CC291" s="11"/>
      <c r="CD291" s="11"/>
      <c r="CE291" s="11"/>
      <c r="CF291" s="11"/>
      <c r="CG291" s="11"/>
      <c r="CH291" s="11"/>
      <c r="CI291" s="11"/>
      <c r="CJ291" s="11"/>
      <c r="CK291" s="11"/>
      <c r="CL291" s="11"/>
      <c r="CM291" s="11"/>
      <c r="CN291" s="11"/>
      <c r="CO291" s="11"/>
      <c r="CP291" s="11"/>
      <c r="CQ291" s="11"/>
      <c r="CR291" s="11"/>
      <c r="CS291" s="11"/>
      <c r="CT291" s="11"/>
      <c r="CU291" s="11"/>
      <c r="CV291" s="11"/>
      <c r="CW291" s="11"/>
      <c r="CX291" s="11"/>
      <c r="CY291" s="11"/>
      <c r="CZ291" s="11"/>
      <c r="DA291" s="11"/>
      <c r="DB291" s="11"/>
      <c r="DC291" s="11"/>
      <c r="DD291" s="11"/>
      <c r="DE291" s="11"/>
      <c r="DF291" s="11"/>
      <c r="DG291" s="11"/>
      <c r="DH291" s="11"/>
      <c r="DI291" s="11"/>
      <c r="DJ291" s="11"/>
      <c r="DK291" s="11"/>
      <c r="DL291" s="11"/>
      <c r="DM291" s="11"/>
      <c r="DN291" s="11"/>
      <c r="DO291" s="11"/>
      <c r="DP291" s="11"/>
      <c r="DQ291" s="11"/>
      <c r="DR291" s="11"/>
      <c r="DS291" s="11"/>
      <c r="DT291" s="11"/>
      <c r="DU291" s="11"/>
      <c r="DV291" s="11"/>
      <c r="DW291" s="11"/>
      <c r="DX291" s="11"/>
    </row>
    <row r="292" spans="6:128" ht="12.75">
      <c r="F292" s="11"/>
      <c r="G292" s="9">
        <f t="shared" si="69"/>
        <v>289</v>
      </c>
      <c r="H292" s="8">
        <f t="shared" si="65"/>
        <v>156.73713594555477</v>
      </c>
      <c r="I292" s="8">
        <f t="shared" si="67"/>
        <v>-32.147631570376774</v>
      </c>
      <c r="J292" s="8">
        <f t="shared" si="66"/>
        <v>11.069317251543314</v>
      </c>
      <c r="K292" s="8">
        <f t="shared" si="68"/>
        <v>167.80645319709808</v>
      </c>
      <c r="L292" s="8"/>
      <c r="M292" s="8"/>
      <c r="N292" s="8"/>
      <c r="O292" s="8">
        <v>110</v>
      </c>
      <c r="P292" s="64"/>
      <c r="Q292" s="11"/>
      <c r="R292" s="65"/>
      <c r="S292" s="65"/>
      <c r="T292" s="11"/>
      <c r="U292" s="65"/>
      <c r="V292" s="65"/>
      <c r="W292" s="11"/>
      <c r="X292" s="65"/>
      <c r="Y292" s="65"/>
      <c r="Z292" s="65"/>
      <c r="AA292" s="65"/>
      <c r="AB292" s="65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65"/>
      <c r="BV292" s="11"/>
      <c r="BW292" s="11"/>
      <c r="BX292" s="11"/>
      <c r="BY292" s="11"/>
      <c r="BZ292" s="11"/>
      <c r="CA292" s="11"/>
      <c r="CB292" s="11"/>
      <c r="CC292" s="11"/>
      <c r="CD292" s="11"/>
      <c r="CE292" s="11"/>
      <c r="CF292" s="11"/>
      <c r="CG292" s="11"/>
      <c r="CH292" s="11"/>
      <c r="CI292" s="11"/>
      <c r="CJ292" s="11"/>
      <c r="CK292" s="11"/>
      <c r="CL292" s="11"/>
      <c r="CM292" s="11"/>
      <c r="CN292" s="11"/>
      <c r="CO292" s="11"/>
      <c r="CP292" s="11"/>
      <c r="CQ292" s="11"/>
      <c r="CR292" s="11"/>
      <c r="CS292" s="11"/>
      <c r="CT292" s="11"/>
      <c r="CU292" s="11"/>
      <c r="CV292" s="11"/>
      <c r="CW292" s="11"/>
      <c r="CX292" s="11"/>
      <c r="CY292" s="11"/>
      <c r="CZ292" s="11"/>
      <c r="DA292" s="11"/>
      <c r="DB292" s="11"/>
      <c r="DC292" s="11"/>
      <c r="DD292" s="11"/>
      <c r="DE292" s="11"/>
      <c r="DF292" s="11"/>
      <c r="DG292" s="11"/>
      <c r="DH292" s="11"/>
      <c r="DI292" s="11"/>
      <c r="DJ292" s="11"/>
      <c r="DK292" s="11"/>
      <c r="DL292" s="11"/>
      <c r="DM292" s="11"/>
      <c r="DN292" s="11"/>
      <c r="DO292" s="11"/>
      <c r="DP292" s="11"/>
      <c r="DQ292" s="11"/>
      <c r="DR292" s="11"/>
      <c r="DS292" s="11"/>
      <c r="DT292" s="11"/>
      <c r="DU292" s="11"/>
      <c r="DV292" s="11"/>
      <c r="DW292" s="11"/>
      <c r="DX292" s="11"/>
    </row>
    <row r="293" spans="6:128" ht="12.75">
      <c r="F293" s="11"/>
      <c r="G293" s="9">
        <f t="shared" si="69"/>
        <v>290</v>
      </c>
      <c r="H293" s="8">
        <f t="shared" si="65"/>
        <v>156.77763332783547</v>
      </c>
      <c r="I293" s="8">
        <f t="shared" si="67"/>
        <v>-31.94954910672089</v>
      </c>
      <c r="J293" s="8">
        <f t="shared" si="66"/>
        <v>11.628684873072718</v>
      </c>
      <c r="K293" s="8">
        <f t="shared" si="68"/>
        <v>168.4063182009082</v>
      </c>
      <c r="L293" s="8"/>
      <c r="M293" s="8"/>
      <c r="N293" s="8"/>
      <c r="O293" s="8">
        <v>109</v>
      </c>
      <c r="P293" s="64"/>
      <c r="Q293" s="11"/>
      <c r="R293" s="65"/>
      <c r="S293" s="65"/>
      <c r="T293" s="11"/>
      <c r="U293" s="65"/>
      <c r="V293" s="65"/>
      <c r="W293" s="11"/>
      <c r="X293" s="65"/>
      <c r="Y293" s="65"/>
      <c r="Z293" s="65"/>
      <c r="AA293" s="65"/>
      <c r="AB293" s="65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65"/>
      <c r="BV293" s="11"/>
      <c r="BW293" s="11"/>
      <c r="BX293" s="11"/>
      <c r="BY293" s="11"/>
      <c r="BZ293" s="11"/>
      <c r="CA293" s="11"/>
      <c r="CB293" s="11"/>
      <c r="CC293" s="11"/>
      <c r="CD293" s="11"/>
      <c r="CE293" s="11"/>
      <c r="CF293" s="11"/>
      <c r="CG293" s="11"/>
      <c r="CH293" s="11"/>
      <c r="CI293" s="11"/>
      <c r="CJ293" s="11"/>
      <c r="CK293" s="11"/>
      <c r="CL293" s="11"/>
      <c r="CM293" s="11"/>
      <c r="CN293" s="11"/>
      <c r="CO293" s="11"/>
      <c r="CP293" s="11"/>
      <c r="CQ293" s="11"/>
      <c r="CR293" s="11"/>
      <c r="CS293" s="11"/>
      <c r="CT293" s="11"/>
      <c r="CU293" s="11"/>
      <c r="CV293" s="11"/>
      <c r="CW293" s="11"/>
      <c r="CX293" s="11"/>
      <c r="CY293" s="11"/>
      <c r="CZ293" s="11"/>
      <c r="DA293" s="11"/>
      <c r="DB293" s="11"/>
      <c r="DC293" s="11"/>
      <c r="DD293" s="11"/>
      <c r="DE293" s="11"/>
      <c r="DF293" s="11"/>
      <c r="DG293" s="11"/>
      <c r="DH293" s="11"/>
      <c r="DI293" s="11"/>
      <c r="DJ293" s="11"/>
      <c r="DK293" s="11"/>
      <c r="DL293" s="11"/>
      <c r="DM293" s="11"/>
      <c r="DN293" s="11"/>
      <c r="DO293" s="11"/>
      <c r="DP293" s="11"/>
      <c r="DQ293" s="11"/>
      <c r="DR293" s="11"/>
      <c r="DS293" s="11"/>
      <c r="DT293" s="11"/>
      <c r="DU293" s="11"/>
      <c r="DV293" s="11"/>
      <c r="DW293" s="11"/>
      <c r="DX293" s="11"/>
    </row>
    <row r="294" spans="6:128" ht="12.75">
      <c r="F294" s="11"/>
      <c r="G294" s="9">
        <f t="shared" si="69"/>
        <v>291</v>
      </c>
      <c r="H294" s="8">
        <f t="shared" si="65"/>
        <v>156.81984023354335</v>
      </c>
      <c r="I294" s="8">
        <f t="shared" si="67"/>
        <v>-31.74173450090487</v>
      </c>
      <c r="J294" s="8">
        <f t="shared" si="66"/>
        <v>12.184510284540185</v>
      </c>
      <c r="K294" s="8">
        <f t="shared" si="68"/>
        <v>169.00435051808353</v>
      </c>
      <c r="L294" s="8"/>
      <c r="M294" s="8"/>
      <c r="N294" s="8"/>
      <c r="O294" s="8">
        <v>108</v>
      </c>
      <c r="P294" s="64"/>
      <c r="Q294" s="11"/>
      <c r="R294" s="65"/>
      <c r="S294" s="65"/>
      <c r="T294" s="11"/>
      <c r="U294" s="65"/>
      <c r="V294" s="65"/>
      <c r="W294" s="11"/>
      <c r="X294" s="65"/>
      <c r="Y294" s="65"/>
      <c r="Z294" s="65"/>
      <c r="AA294" s="65"/>
      <c r="AB294" s="65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65"/>
      <c r="BV294" s="11"/>
      <c r="BW294" s="11"/>
      <c r="BX294" s="11"/>
      <c r="BY294" s="11"/>
      <c r="BZ294" s="11"/>
      <c r="CA294" s="11"/>
      <c r="CB294" s="11"/>
      <c r="CC294" s="11"/>
      <c r="CD294" s="11"/>
      <c r="CE294" s="11"/>
      <c r="CF294" s="11"/>
      <c r="CG294" s="11"/>
      <c r="CH294" s="11"/>
      <c r="CI294" s="11"/>
      <c r="CJ294" s="11"/>
      <c r="CK294" s="11"/>
      <c r="CL294" s="11"/>
      <c r="CM294" s="11"/>
      <c r="CN294" s="11"/>
      <c r="CO294" s="11"/>
      <c r="CP294" s="11"/>
      <c r="CQ294" s="11"/>
      <c r="CR294" s="11"/>
      <c r="CS294" s="11"/>
      <c r="CT294" s="11"/>
      <c r="CU294" s="11"/>
      <c r="CV294" s="11"/>
      <c r="CW294" s="11"/>
      <c r="CX294" s="11"/>
      <c r="CY294" s="11"/>
      <c r="CZ294" s="11"/>
      <c r="DA294" s="11"/>
      <c r="DB294" s="11"/>
      <c r="DC294" s="11"/>
      <c r="DD294" s="11"/>
      <c r="DE294" s="11"/>
      <c r="DF294" s="11"/>
      <c r="DG294" s="11"/>
      <c r="DH294" s="11"/>
      <c r="DI294" s="11"/>
      <c r="DJ294" s="11"/>
      <c r="DK294" s="11"/>
      <c r="DL294" s="11"/>
      <c r="DM294" s="11"/>
      <c r="DN294" s="11"/>
      <c r="DO294" s="11"/>
      <c r="DP294" s="11"/>
      <c r="DQ294" s="11"/>
      <c r="DR294" s="11"/>
      <c r="DS294" s="11"/>
      <c r="DT294" s="11"/>
      <c r="DU294" s="11"/>
      <c r="DV294" s="11"/>
      <c r="DW294" s="11"/>
      <c r="DX294" s="11"/>
    </row>
    <row r="295" spans="6:128" ht="12.75">
      <c r="F295" s="11"/>
      <c r="G295" s="9">
        <f t="shared" si="69"/>
        <v>292</v>
      </c>
      <c r="H295" s="8">
        <f t="shared" si="65"/>
        <v>156.86370388144053</v>
      </c>
      <c r="I295" s="8">
        <f t="shared" si="67"/>
        <v>-31.524251055270774</v>
      </c>
      <c r="J295" s="8">
        <f t="shared" si="66"/>
        <v>12.736624176141007</v>
      </c>
      <c r="K295" s="8">
        <f t="shared" si="68"/>
        <v>169.60032805758152</v>
      </c>
      <c r="L295" s="8"/>
      <c r="M295" s="8"/>
      <c r="N295" s="8"/>
      <c r="O295" s="8">
        <v>107</v>
      </c>
      <c r="P295" s="64"/>
      <c r="Q295" s="11"/>
      <c r="R295" s="65"/>
      <c r="S295" s="65"/>
      <c r="T295" s="11"/>
      <c r="U295" s="65"/>
      <c r="V295" s="65"/>
      <c r="W295" s="11"/>
      <c r="X295" s="65"/>
      <c r="Y295" s="65"/>
      <c r="Z295" s="65"/>
      <c r="AA295" s="65"/>
      <c r="AB295" s="65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65"/>
      <c r="BV295" s="11"/>
      <c r="BW295" s="11"/>
      <c r="BX295" s="11"/>
      <c r="BY295" s="11"/>
      <c r="BZ295" s="11"/>
      <c r="CA295" s="11"/>
      <c r="CB295" s="11"/>
      <c r="CC295" s="11"/>
      <c r="CD295" s="11"/>
      <c r="CE295" s="11"/>
      <c r="CF295" s="11"/>
      <c r="CG295" s="11"/>
      <c r="CH295" s="11"/>
      <c r="CI295" s="11"/>
      <c r="CJ295" s="11"/>
      <c r="CK295" s="11"/>
      <c r="CL295" s="11"/>
      <c r="CM295" s="11"/>
      <c r="CN295" s="11"/>
      <c r="CO295" s="11"/>
      <c r="CP295" s="11"/>
      <c r="CQ295" s="11"/>
      <c r="CR295" s="11"/>
      <c r="CS295" s="11"/>
      <c r="CT295" s="11"/>
      <c r="CU295" s="11"/>
      <c r="CV295" s="11"/>
      <c r="CW295" s="11"/>
      <c r="CX295" s="11"/>
      <c r="CY295" s="11"/>
      <c r="CZ295" s="11"/>
      <c r="DA295" s="11"/>
      <c r="DB295" s="11"/>
      <c r="DC295" s="11"/>
      <c r="DD295" s="11"/>
      <c r="DE295" s="11"/>
      <c r="DF295" s="11"/>
      <c r="DG295" s="11"/>
      <c r="DH295" s="11"/>
      <c r="DI295" s="11"/>
      <c r="DJ295" s="11"/>
      <c r="DK295" s="11"/>
      <c r="DL295" s="11"/>
      <c r="DM295" s="11"/>
      <c r="DN295" s="11"/>
      <c r="DO295" s="11"/>
      <c r="DP295" s="11"/>
      <c r="DQ295" s="11"/>
      <c r="DR295" s="11"/>
      <c r="DS295" s="11"/>
      <c r="DT295" s="11"/>
      <c r="DU295" s="11"/>
      <c r="DV295" s="11"/>
      <c r="DW295" s="11"/>
      <c r="DX295" s="11"/>
    </row>
    <row r="296" spans="6:128" ht="12.75">
      <c r="F296" s="11"/>
      <c r="G296" s="9">
        <f t="shared" si="69"/>
        <v>293</v>
      </c>
      <c r="H296" s="8">
        <f t="shared" si="65"/>
        <v>156.90916946397587</v>
      </c>
      <c r="I296" s="8">
        <f t="shared" si="67"/>
        <v>-31.297165017382977</v>
      </c>
      <c r="J296" s="8">
        <f t="shared" si="66"/>
        <v>13.284858368635298</v>
      </c>
      <c r="K296" s="8">
        <f t="shared" si="68"/>
        <v>170.19402783261117</v>
      </c>
      <c r="L296" s="8"/>
      <c r="M296" s="8"/>
      <c r="N296" s="8"/>
      <c r="O296" s="8">
        <v>106</v>
      </c>
      <c r="P296" s="64"/>
      <c r="Q296" s="11"/>
      <c r="R296" s="65"/>
      <c r="S296" s="65"/>
      <c r="T296" s="11"/>
      <c r="U296" s="65"/>
      <c r="V296" s="65"/>
      <c r="W296" s="11"/>
      <c r="X296" s="65"/>
      <c r="Y296" s="65"/>
      <c r="Z296" s="65"/>
      <c r="AA296" s="65"/>
      <c r="AB296" s="65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65"/>
      <c r="BV296" s="11"/>
      <c r="BW296" s="11"/>
      <c r="BX296" s="11"/>
      <c r="BY296" s="11"/>
      <c r="BZ296" s="11"/>
      <c r="CA296" s="11"/>
      <c r="CB296" s="11"/>
      <c r="CC296" s="11"/>
      <c r="CD296" s="11"/>
      <c r="CE296" s="11"/>
      <c r="CF296" s="11"/>
      <c r="CG296" s="11"/>
      <c r="CH296" s="11"/>
      <c r="CI296" s="11"/>
      <c r="CJ296" s="11"/>
      <c r="CK296" s="11"/>
      <c r="CL296" s="11"/>
      <c r="CM296" s="11"/>
      <c r="CN296" s="11"/>
      <c r="CO296" s="11"/>
      <c r="CP296" s="11"/>
      <c r="CQ296" s="11"/>
      <c r="CR296" s="11"/>
      <c r="CS296" s="11"/>
      <c r="CT296" s="11"/>
      <c r="CU296" s="11"/>
      <c r="CV296" s="11"/>
      <c r="CW296" s="11"/>
      <c r="CX296" s="11"/>
      <c r="CY296" s="11"/>
      <c r="CZ296" s="11"/>
      <c r="DA296" s="11"/>
      <c r="DB296" s="11"/>
      <c r="DC296" s="11"/>
      <c r="DD296" s="11"/>
      <c r="DE296" s="11"/>
      <c r="DF296" s="11"/>
      <c r="DG296" s="11"/>
      <c r="DH296" s="11"/>
      <c r="DI296" s="11"/>
      <c r="DJ296" s="11"/>
      <c r="DK296" s="11"/>
      <c r="DL296" s="11"/>
      <c r="DM296" s="11"/>
      <c r="DN296" s="11"/>
      <c r="DO296" s="11"/>
      <c r="DP296" s="11"/>
      <c r="DQ296" s="11"/>
      <c r="DR296" s="11"/>
      <c r="DS296" s="11"/>
      <c r="DT296" s="11"/>
      <c r="DU296" s="11"/>
      <c r="DV296" s="11"/>
      <c r="DW296" s="11"/>
      <c r="DX296" s="11"/>
    </row>
    <row r="297" spans="6:128" ht="12.75">
      <c r="F297" s="11"/>
      <c r="G297" s="9">
        <f t="shared" si="69"/>
        <v>294</v>
      </c>
      <c r="H297" s="8">
        <f t="shared" si="65"/>
        <v>156.95618022086478</v>
      </c>
      <c r="I297" s="8">
        <f t="shared" si="67"/>
        <v>-31.060545559848425</v>
      </c>
      <c r="J297" s="8">
        <f t="shared" si="66"/>
        <v>13.829045864577218</v>
      </c>
      <c r="K297" s="8">
        <f t="shared" si="68"/>
        <v>170.785226085442</v>
      </c>
      <c r="L297" s="8"/>
      <c r="M297" s="8"/>
      <c r="N297" s="8"/>
      <c r="O297" s="8">
        <v>105</v>
      </c>
      <c r="P297" s="64"/>
      <c r="Q297" s="11"/>
      <c r="R297" s="65"/>
      <c r="S297" s="65"/>
      <c r="T297" s="11"/>
      <c r="U297" s="65"/>
      <c r="V297" s="65"/>
      <c r="W297" s="11"/>
      <c r="X297" s="65"/>
      <c r="Y297" s="65"/>
      <c r="Z297" s="65"/>
      <c r="AA297" s="65"/>
      <c r="AB297" s="65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65"/>
      <c r="BV297" s="11"/>
      <c r="BW297" s="11"/>
      <c r="BX297" s="11"/>
      <c r="BY297" s="11"/>
      <c r="BZ297" s="11"/>
      <c r="CA297" s="11"/>
      <c r="CB297" s="11"/>
      <c r="CC297" s="11"/>
      <c r="CD297" s="11"/>
      <c r="CE297" s="11"/>
      <c r="CF297" s="11"/>
      <c r="CG297" s="11"/>
      <c r="CH297" s="11"/>
      <c r="CI297" s="11"/>
      <c r="CJ297" s="11"/>
      <c r="CK297" s="11"/>
      <c r="CL297" s="11"/>
      <c r="CM297" s="11"/>
      <c r="CN297" s="11"/>
      <c r="CO297" s="11"/>
      <c r="CP297" s="11"/>
      <c r="CQ297" s="11"/>
      <c r="CR297" s="11"/>
      <c r="CS297" s="11"/>
      <c r="CT297" s="11"/>
      <c r="CU297" s="11"/>
      <c r="CV297" s="11"/>
      <c r="CW297" s="11"/>
      <c r="CX297" s="11"/>
      <c r="CY297" s="11"/>
      <c r="CZ297" s="11"/>
      <c r="DA297" s="11"/>
      <c r="DB297" s="11"/>
      <c r="DC297" s="11"/>
      <c r="DD297" s="11"/>
      <c r="DE297" s="11"/>
      <c r="DF297" s="11"/>
      <c r="DG297" s="11"/>
      <c r="DH297" s="11"/>
      <c r="DI297" s="11"/>
      <c r="DJ297" s="11"/>
      <c r="DK297" s="11"/>
      <c r="DL297" s="11"/>
      <c r="DM297" s="11"/>
      <c r="DN297" s="11"/>
      <c r="DO297" s="11"/>
      <c r="DP297" s="11"/>
      <c r="DQ297" s="11"/>
      <c r="DR297" s="11"/>
      <c r="DS297" s="11"/>
      <c r="DT297" s="11"/>
      <c r="DU297" s="11"/>
      <c r="DV297" s="11"/>
      <c r="DW297" s="11"/>
      <c r="DX297" s="11"/>
    </row>
    <row r="298" spans="6:128" ht="12.75">
      <c r="F298" s="11"/>
      <c r="G298" s="9">
        <f t="shared" si="69"/>
        <v>295</v>
      </c>
      <c r="H298" s="8">
        <f t="shared" si="65"/>
        <v>157.0046775150383</v>
      </c>
      <c r="I298" s="8">
        <f t="shared" si="67"/>
        <v>-30.814464759246096</v>
      </c>
      <c r="J298" s="8">
        <f t="shared" si="66"/>
        <v>14.369020899183786</v>
      </c>
      <c r="K298" s="8">
        <f t="shared" si="68"/>
        <v>171.3736984142221</v>
      </c>
      <c r="L298" s="8"/>
      <c r="M298" s="8"/>
      <c r="N298" s="8"/>
      <c r="O298" s="8">
        <v>104</v>
      </c>
      <c r="P298" s="64"/>
      <c r="Q298" s="11"/>
      <c r="R298" s="65"/>
      <c r="S298" s="65"/>
      <c r="T298" s="11"/>
      <c r="U298" s="65"/>
      <c r="V298" s="65"/>
      <c r="W298" s="11"/>
      <c r="X298" s="65"/>
      <c r="Y298" s="65"/>
      <c r="Z298" s="65"/>
      <c r="AA298" s="65"/>
      <c r="AB298" s="65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65"/>
      <c r="BV298" s="11"/>
      <c r="BW298" s="11"/>
      <c r="BX298" s="11"/>
      <c r="BY298" s="11"/>
      <c r="BZ298" s="11"/>
      <c r="CA298" s="11"/>
      <c r="CB298" s="11"/>
      <c r="CC298" s="11"/>
      <c r="CD298" s="11"/>
      <c r="CE298" s="11"/>
      <c r="CF298" s="11"/>
      <c r="CG298" s="11"/>
      <c r="CH298" s="11"/>
      <c r="CI298" s="11"/>
      <c r="CJ298" s="11"/>
      <c r="CK298" s="11"/>
      <c r="CL298" s="11"/>
      <c r="CM298" s="11"/>
      <c r="CN298" s="11"/>
      <c r="CO298" s="11"/>
      <c r="CP298" s="11"/>
      <c r="CQ298" s="11"/>
      <c r="CR298" s="11"/>
      <c r="CS298" s="11"/>
      <c r="CT298" s="11"/>
      <c r="CU298" s="11"/>
      <c r="CV298" s="11"/>
      <c r="CW298" s="11"/>
      <c r="CX298" s="11"/>
      <c r="CY298" s="11"/>
      <c r="CZ298" s="11"/>
      <c r="DA298" s="11"/>
      <c r="DB298" s="11"/>
      <c r="DC298" s="11"/>
      <c r="DD298" s="11"/>
      <c r="DE298" s="11"/>
      <c r="DF298" s="11"/>
      <c r="DG298" s="11"/>
      <c r="DH298" s="11"/>
      <c r="DI298" s="11"/>
      <c r="DJ298" s="11"/>
      <c r="DK298" s="11"/>
      <c r="DL298" s="11"/>
      <c r="DM298" s="11"/>
      <c r="DN298" s="11"/>
      <c r="DO298" s="11"/>
      <c r="DP298" s="11"/>
      <c r="DQ298" s="11"/>
      <c r="DR298" s="11"/>
      <c r="DS298" s="11"/>
      <c r="DT298" s="11"/>
      <c r="DU298" s="11"/>
      <c r="DV298" s="11"/>
      <c r="DW298" s="11"/>
      <c r="DX298" s="11"/>
    </row>
    <row r="299" spans="6:128" ht="12.75">
      <c r="F299" s="11"/>
      <c r="G299" s="9">
        <f t="shared" si="69"/>
        <v>296</v>
      </c>
      <c r="H299" s="8">
        <f t="shared" si="65"/>
        <v>157.05460091083538</v>
      </c>
      <c r="I299" s="8">
        <f t="shared" si="67"/>
        <v>-30.55899757417168</v>
      </c>
      <c r="J299" s="8">
        <f t="shared" si="66"/>
        <v>14.90461899082863</v>
      </c>
      <c r="K299" s="8">
        <f t="shared" si="68"/>
        <v>171.959219901664</v>
      </c>
      <c r="L299" s="8"/>
      <c r="M299" s="8"/>
      <c r="N299" s="8"/>
      <c r="O299" s="8">
        <v>103</v>
      </c>
      <c r="P299" s="64"/>
      <c r="Q299" s="11"/>
      <c r="R299" s="65"/>
      <c r="S299" s="65"/>
      <c r="T299" s="11"/>
      <c r="U299" s="65"/>
      <c r="V299" s="65"/>
      <c r="W299" s="11"/>
      <c r="X299" s="65"/>
      <c r="Y299" s="65"/>
      <c r="Z299" s="65"/>
      <c r="AA299" s="65"/>
      <c r="AB299" s="65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65"/>
      <c r="BV299" s="11"/>
      <c r="BW299" s="11"/>
      <c r="BX299" s="11"/>
      <c r="BY299" s="11"/>
      <c r="BZ299" s="11"/>
      <c r="CA299" s="11"/>
      <c r="CB299" s="11"/>
      <c r="CC299" s="11"/>
      <c r="CD299" s="11"/>
      <c r="CE299" s="11"/>
      <c r="CF299" s="11"/>
      <c r="CG299" s="11"/>
      <c r="CH299" s="11"/>
      <c r="CI299" s="11"/>
      <c r="CJ299" s="11"/>
      <c r="CK299" s="11"/>
      <c r="CL299" s="11"/>
      <c r="CM299" s="11"/>
      <c r="CN299" s="11"/>
      <c r="CO299" s="11"/>
      <c r="CP299" s="11"/>
      <c r="CQ299" s="11"/>
      <c r="CR299" s="11"/>
      <c r="CS299" s="11"/>
      <c r="CT299" s="11"/>
      <c r="CU299" s="11"/>
      <c r="CV299" s="11"/>
      <c r="CW299" s="11"/>
      <c r="CX299" s="11"/>
      <c r="CY299" s="11"/>
      <c r="CZ299" s="11"/>
      <c r="DA299" s="11"/>
      <c r="DB299" s="11"/>
      <c r="DC299" s="11"/>
      <c r="DD299" s="11"/>
      <c r="DE299" s="11"/>
      <c r="DF299" s="11"/>
      <c r="DG299" s="11"/>
      <c r="DH299" s="11"/>
      <c r="DI299" s="11"/>
      <c r="DJ299" s="11"/>
      <c r="DK299" s="11"/>
      <c r="DL299" s="11"/>
      <c r="DM299" s="11"/>
      <c r="DN299" s="11"/>
      <c r="DO299" s="11"/>
      <c r="DP299" s="11"/>
      <c r="DQ299" s="11"/>
      <c r="DR299" s="11"/>
      <c r="DS299" s="11"/>
      <c r="DT299" s="11"/>
      <c r="DU299" s="11"/>
      <c r="DV299" s="11"/>
      <c r="DW299" s="11"/>
      <c r="DX299" s="11"/>
    </row>
    <row r="300" spans="6:128" ht="12.75">
      <c r="F300" s="11"/>
      <c r="G300" s="9">
        <f t="shared" si="69"/>
        <v>297</v>
      </c>
      <c r="H300" s="8">
        <f t="shared" si="65"/>
        <v>157.10588825430747</v>
      </c>
      <c r="I300" s="8">
        <f t="shared" si="67"/>
        <v>-30.29422182240451</v>
      </c>
      <c r="J300" s="8">
        <f t="shared" si="66"/>
        <v>15.435676991144586</v>
      </c>
      <c r="K300" s="8">
        <f t="shared" si="68"/>
        <v>172.54156524545206</v>
      </c>
      <c r="L300" s="8"/>
      <c r="M300" s="8"/>
      <c r="N300" s="8"/>
      <c r="O300" s="8">
        <v>102</v>
      </c>
      <c r="P300" s="64"/>
      <c r="Q300" s="11"/>
      <c r="R300" s="65"/>
      <c r="S300" s="65"/>
      <c r="T300" s="11"/>
      <c r="U300" s="65"/>
      <c r="V300" s="65"/>
      <c r="W300" s="11"/>
      <c r="X300" s="65"/>
      <c r="Y300" s="65"/>
      <c r="Z300" s="65"/>
      <c r="AA300" s="65"/>
      <c r="AB300" s="65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65"/>
      <c r="BV300" s="11"/>
      <c r="BW300" s="11"/>
      <c r="BX300" s="11"/>
      <c r="BY300" s="11"/>
      <c r="BZ300" s="11"/>
      <c r="CA300" s="11"/>
      <c r="CB300" s="11"/>
      <c r="CC300" s="11"/>
      <c r="CD300" s="11"/>
      <c r="CE300" s="11"/>
      <c r="CF300" s="11"/>
      <c r="CG300" s="11"/>
      <c r="CH300" s="11"/>
      <c r="CI300" s="11"/>
      <c r="CJ300" s="11"/>
      <c r="CK300" s="11"/>
      <c r="CL300" s="11"/>
      <c r="CM300" s="11"/>
      <c r="CN300" s="11"/>
      <c r="CO300" s="11"/>
      <c r="CP300" s="11"/>
      <c r="CQ300" s="11"/>
      <c r="CR300" s="11"/>
      <c r="CS300" s="11"/>
      <c r="CT300" s="11"/>
      <c r="CU300" s="11"/>
      <c r="CV300" s="11"/>
      <c r="CW300" s="11"/>
      <c r="CX300" s="11"/>
      <c r="CY300" s="11"/>
      <c r="CZ300" s="11"/>
      <c r="DA300" s="11"/>
      <c r="DB300" s="11"/>
      <c r="DC300" s="11"/>
      <c r="DD300" s="11"/>
      <c r="DE300" s="11"/>
      <c r="DF300" s="11"/>
      <c r="DG300" s="11"/>
      <c r="DH300" s="11"/>
      <c r="DI300" s="11"/>
      <c r="DJ300" s="11"/>
      <c r="DK300" s="11"/>
      <c r="DL300" s="11"/>
      <c r="DM300" s="11"/>
      <c r="DN300" s="11"/>
      <c r="DO300" s="11"/>
      <c r="DP300" s="11"/>
      <c r="DQ300" s="11"/>
      <c r="DR300" s="11"/>
      <c r="DS300" s="11"/>
      <c r="DT300" s="11"/>
      <c r="DU300" s="11"/>
      <c r="DV300" s="11"/>
      <c r="DW300" s="11"/>
      <c r="DX300" s="11"/>
    </row>
    <row r="301" spans="6:128" ht="12.75">
      <c r="F301" s="11"/>
      <c r="G301" s="9">
        <f t="shared" si="69"/>
        <v>298</v>
      </c>
      <c r="H301" s="8">
        <f t="shared" si="65"/>
        <v>157.1584757555058</v>
      </c>
      <c r="I301" s="8">
        <f t="shared" si="67"/>
        <v>-30.020218157203523</v>
      </c>
      <c r="J301" s="8">
        <f t="shared" si="66"/>
        <v>15.962033134720274</v>
      </c>
      <c r="K301" s="8">
        <f t="shared" si="68"/>
        <v>173.1205088902261</v>
      </c>
      <c r="L301" s="8"/>
      <c r="M301" s="8"/>
      <c r="N301" s="8"/>
      <c r="O301" s="8">
        <v>101</v>
      </c>
      <c r="P301" s="64"/>
      <c r="Q301" s="11"/>
      <c r="R301" s="65"/>
      <c r="S301" s="65"/>
      <c r="T301" s="11"/>
      <c r="U301" s="65"/>
      <c r="V301" s="65"/>
      <c r="W301" s="11"/>
      <c r="X301" s="65"/>
      <c r="Y301" s="65"/>
      <c r="Z301" s="65"/>
      <c r="AA301" s="65"/>
      <c r="AB301" s="65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65"/>
      <c r="BV301" s="11"/>
      <c r="BW301" s="11"/>
      <c r="BX301" s="11"/>
      <c r="BY301" s="11"/>
      <c r="BZ301" s="11"/>
      <c r="CA301" s="11"/>
      <c r="CB301" s="11"/>
      <c r="CC301" s="11"/>
      <c r="CD301" s="11"/>
      <c r="CE301" s="11"/>
      <c r="CF301" s="11"/>
      <c r="CG301" s="11"/>
      <c r="CH301" s="11"/>
      <c r="CI301" s="11"/>
      <c r="CJ301" s="11"/>
      <c r="CK301" s="11"/>
      <c r="CL301" s="11"/>
      <c r="CM301" s="11"/>
      <c r="CN301" s="11"/>
      <c r="CO301" s="11"/>
      <c r="CP301" s="11"/>
      <c r="CQ301" s="11"/>
      <c r="CR301" s="11"/>
      <c r="CS301" s="11"/>
      <c r="CT301" s="11"/>
      <c r="CU301" s="11"/>
      <c r="CV301" s="11"/>
      <c r="CW301" s="11"/>
      <c r="CX301" s="11"/>
      <c r="CY301" s="11"/>
      <c r="CZ301" s="11"/>
      <c r="DA301" s="11"/>
      <c r="DB301" s="11"/>
      <c r="DC301" s="11"/>
      <c r="DD301" s="11"/>
      <c r="DE301" s="11"/>
      <c r="DF301" s="11"/>
      <c r="DG301" s="11"/>
      <c r="DH301" s="11"/>
      <c r="DI301" s="11"/>
      <c r="DJ301" s="11"/>
      <c r="DK301" s="11"/>
      <c r="DL301" s="11"/>
      <c r="DM301" s="11"/>
      <c r="DN301" s="11"/>
      <c r="DO301" s="11"/>
      <c r="DP301" s="11"/>
      <c r="DQ301" s="11"/>
      <c r="DR301" s="11"/>
      <c r="DS301" s="11"/>
      <c r="DT301" s="11"/>
      <c r="DU301" s="11"/>
      <c r="DV301" s="11"/>
      <c r="DW301" s="11"/>
      <c r="DX301" s="11"/>
    </row>
    <row r="302" spans="6:128" ht="12.75">
      <c r="F302" s="11"/>
      <c r="G302" s="9">
        <f t="shared" si="69"/>
        <v>299</v>
      </c>
      <c r="H302" s="8">
        <f t="shared" si="65"/>
        <v>157.21229807261648</v>
      </c>
      <c r="I302" s="8">
        <f t="shared" si="67"/>
        <v>-29.737070042739468</v>
      </c>
      <c r="J302" s="8">
        <f t="shared" si="66"/>
        <v>16.483527088375443</v>
      </c>
      <c r="K302" s="8">
        <f t="shared" si="68"/>
        <v>173.69582516099192</v>
      </c>
      <c r="L302" s="8"/>
      <c r="M302" s="8"/>
      <c r="N302" s="8"/>
      <c r="O302" s="8">
        <v>100</v>
      </c>
      <c r="P302" s="64"/>
      <c r="Q302" s="11"/>
      <c r="R302" s="65"/>
      <c r="S302" s="65"/>
      <c r="T302" s="11"/>
      <c r="U302" s="65"/>
      <c r="V302" s="65"/>
      <c r="W302" s="11"/>
      <c r="X302" s="65"/>
      <c r="Y302" s="65"/>
      <c r="Z302" s="65"/>
      <c r="AA302" s="65"/>
      <c r="AB302" s="65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65"/>
      <c r="BV302" s="11"/>
      <c r="BW302" s="11"/>
      <c r="BX302" s="11"/>
      <c r="BY302" s="11"/>
      <c r="BZ302" s="11"/>
      <c r="CA302" s="11"/>
      <c r="CB302" s="11"/>
      <c r="CC302" s="11"/>
      <c r="CD302" s="11"/>
      <c r="CE302" s="11"/>
      <c r="CF302" s="11"/>
      <c r="CG302" s="11"/>
      <c r="CH302" s="11"/>
      <c r="CI302" s="11"/>
      <c r="CJ302" s="11"/>
      <c r="CK302" s="11"/>
      <c r="CL302" s="11"/>
      <c r="CM302" s="11"/>
      <c r="CN302" s="11"/>
      <c r="CO302" s="11"/>
      <c r="CP302" s="11"/>
      <c r="CQ302" s="11"/>
      <c r="CR302" s="11"/>
      <c r="CS302" s="11"/>
      <c r="CT302" s="11"/>
      <c r="CU302" s="11"/>
      <c r="CV302" s="11"/>
      <c r="CW302" s="11"/>
      <c r="CX302" s="11"/>
      <c r="CY302" s="11"/>
      <c r="CZ302" s="11"/>
      <c r="DA302" s="11"/>
      <c r="DB302" s="11"/>
      <c r="DC302" s="11"/>
      <c r="DD302" s="11"/>
      <c r="DE302" s="11"/>
      <c r="DF302" s="11"/>
      <c r="DG302" s="11"/>
      <c r="DH302" s="11"/>
      <c r="DI302" s="11"/>
      <c r="DJ302" s="11"/>
      <c r="DK302" s="11"/>
      <c r="DL302" s="11"/>
      <c r="DM302" s="11"/>
      <c r="DN302" s="11"/>
      <c r="DO302" s="11"/>
      <c r="DP302" s="11"/>
      <c r="DQ302" s="11"/>
      <c r="DR302" s="11"/>
      <c r="DS302" s="11"/>
      <c r="DT302" s="11"/>
      <c r="DU302" s="11"/>
      <c r="DV302" s="11"/>
      <c r="DW302" s="11"/>
      <c r="DX302" s="11"/>
    </row>
    <row r="303" spans="6:128" ht="12.75">
      <c r="F303" s="11"/>
      <c r="G303" s="9">
        <f t="shared" si="69"/>
        <v>300</v>
      </c>
      <c r="H303" s="8">
        <f t="shared" si="65"/>
        <v>157.26728839781018</v>
      </c>
      <c r="I303" s="8">
        <f t="shared" si="67"/>
        <v>-29.444863728670914</v>
      </c>
      <c r="J303" s="8">
        <f t="shared" si="66"/>
        <v>17.000000000000004</v>
      </c>
      <c r="K303" s="8">
        <f t="shared" si="68"/>
        <v>174.26728839781018</v>
      </c>
      <c r="L303" s="8"/>
      <c r="M303" s="8"/>
      <c r="N303" s="8"/>
      <c r="O303" s="8">
        <v>99</v>
      </c>
      <c r="P303" s="64"/>
      <c r="Q303" s="11"/>
      <c r="R303" s="65"/>
      <c r="S303" s="65"/>
      <c r="T303" s="11"/>
      <c r="U303" s="65"/>
      <c r="V303" s="65"/>
      <c r="W303" s="11"/>
      <c r="X303" s="65"/>
      <c r="Y303" s="65"/>
      <c r="Z303" s="65"/>
      <c r="AA303" s="65"/>
      <c r="AB303" s="65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65"/>
      <c r="BV303" s="11"/>
      <c r="BW303" s="11"/>
      <c r="BX303" s="11"/>
      <c r="BY303" s="11"/>
      <c r="BZ303" s="11"/>
      <c r="CA303" s="11"/>
      <c r="CB303" s="11"/>
      <c r="CC303" s="11"/>
      <c r="CD303" s="11"/>
      <c r="CE303" s="11"/>
      <c r="CF303" s="11"/>
      <c r="CG303" s="11"/>
      <c r="CH303" s="11"/>
      <c r="CI303" s="11"/>
      <c r="CJ303" s="11"/>
      <c r="CK303" s="11"/>
      <c r="CL303" s="11"/>
      <c r="CM303" s="11"/>
      <c r="CN303" s="11"/>
      <c r="CO303" s="11"/>
      <c r="CP303" s="11"/>
      <c r="CQ303" s="11"/>
      <c r="CR303" s="11"/>
      <c r="CS303" s="11"/>
      <c r="CT303" s="11"/>
      <c r="CU303" s="11"/>
      <c r="CV303" s="11"/>
      <c r="CW303" s="11"/>
      <c r="CX303" s="11"/>
      <c r="CY303" s="11"/>
      <c r="CZ303" s="11"/>
      <c r="DA303" s="11"/>
      <c r="DB303" s="11"/>
      <c r="DC303" s="11"/>
      <c r="DD303" s="11"/>
      <c r="DE303" s="11"/>
      <c r="DF303" s="11"/>
      <c r="DG303" s="11"/>
      <c r="DH303" s="11"/>
      <c r="DI303" s="11"/>
      <c r="DJ303" s="11"/>
      <c r="DK303" s="11"/>
      <c r="DL303" s="11"/>
      <c r="DM303" s="11"/>
      <c r="DN303" s="11"/>
      <c r="DO303" s="11"/>
      <c r="DP303" s="11"/>
      <c r="DQ303" s="11"/>
      <c r="DR303" s="11"/>
      <c r="DS303" s="11"/>
      <c r="DT303" s="11"/>
      <c r="DU303" s="11"/>
      <c r="DV303" s="11"/>
      <c r="DW303" s="11"/>
      <c r="DX303" s="11"/>
    </row>
    <row r="304" spans="6:128" ht="12.75">
      <c r="F304" s="11"/>
      <c r="G304" s="9">
        <f t="shared" si="69"/>
        <v>301</v>
      </c>
      <c r="H304" s="8">
        <f t="shared" si="65"/>
        <v>157.3233785446707</v>
      </c>
      <c r="I304" s="8">
        <f t="shared" si="67"/>
        <v>-29.14368822387182</v>
      </c>
      <c r="J304" s="8">
        <f t="shared" si="66"/>
        <v>17.51129454694184</v>
      </c>
      <c r="K304" s="8">
        <f t="shared" si="68"/>
        <v>174.83467309161256</v>
      </c>
      <c r="L304" s="8"/>
      <c r="M304" s="8"/>
      <c r="N304" s="8"/>
      <c r="O304" s="8">
        <v>98</v>
      </c>
      <c r="P304" s="64"/>
      <c r="Q304" s="11"/>
      <c r="R304" s="65"/>
      <c r="S304" s="65"/>
      <c r="T304" s="11"/>
      <c r="U304" s="65"/>
      <c r="V304" s="65"/>
      <c r="W304" s="11"/>
      <c r="X304" s="65"/>
      <c r="Y304" s="65"/>
      <c r="Z304" s="65"/>
      <c r="AA304" s="65"/>
      <c r="AB304" s="65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65"/>
      <c r="BV304" s="11"/>
      <c r="BW304" s="11"/>
      <c r="BX304" s="11"/>
      <c r="BY304" s="11"/>
      <c r="BZ304" s="11"/>
      <c r="CA304" s="11"/>
      <c r="CB304" s="11"/>
      <c r="CC304" s="11"/>
      <c r="CD304" s="11"/>
      <c r="CE304" s="11"/>
      <c r="CF304" s="11"/>
      <c r="CG304" s="11"/>
      <c r="CH304" s="11"/>
      <c r="CI304" s="11"/>
      <c r="CJ304" s="11"/>
      <c r="CK304" s="11"/>
      <c r="CL304" s="11"/>
      <c r="CM304" s="11"/>
      <c r="CN304" s="11"/>
      <c r="CO304" s="11"/>
      <c r="CP304" s="11"/>
      <c r="CQ304" s="11"/>
      <c r="CR304" s="11"/>
      <c r="CS304" s="11"/>
      <c r="CT304" s="11"/>
      <c r="CU304" s="11"/>
      <c r="CV304" s="11"/>
      <c r="CW304" s="11"/>
      <c r="CX304" s="11"/>
      <c r="CY304" s="11"/>
      <c r="CZ304" s="11"/>
      <c r="DA304" s="11"/>
      <c r="DB304" s="11"/>
      <c r="DC304" s="11"/>
      <c r="DD304" s="11"/>
      <c r="DE304" s="11"/>
      <c r="DF304" s="11"/>
      <c r="DG304" s="11"/>
      <c r="DH304" s="11"/>
      <c r="DI304" s="11"/>
      <c r="DJ304" s="11"/>
      <c r="DK304" s="11"/>
      <c r="DL304" s="11"/>
      <c r="DM304" s="11"/>
      <c r="DN304" s="11"/>
      <c r="DO304" s="11"/>
      <c r="DP304" s="11"/>
      <c r="DQ304" s="11"/>
      <c r="DR304" s="11"/>
      <c r="DS304" s="11"/>
      <c r="DT304" s="11"/>
      <c r="DU304" s="11"/>
      <c r="DV304" s="11"/>
      <c r="DW304" s="11"/>
      <c r="DX304" s="11"/>
    </row>
    <row r="305" spans="6:128" ht="12.75">
      <c r="F305" s="11"/>
      <c r="G305" s="9">
        <f t="shared" si="69"/>
        <v>302</v>
      </c>
      <c r="H305" s="8">
        <f t="shared" si="65"/>
        <v>157.38049903706593</v>
      </c>
      <c r="I305" s="8">
        <f t="shared" si="67"/>
        <v>-28.83363526931849</v>
      </c>
      <c r="J305" s="8">
        <f t="shared" si="66"/>
        <v>18.017254983928957</v>
      </c>
      <c r="K305" s="8">
        <f t="shared" si="68"/>
        <v>175.39775402099488</v>
      </c>
      <c r="L305" s="8"/>
      <c r="M305" s="8"/>
      <c r="N305" s="8"/>
      <c r="O305" s="8">
        <v>97</v>
      </c>
      <c r="P305" s="64"/>
      <c r="Q305" s="11"/>
      <c r="R305" s="65"/>
      <c r="S305" s="65"/>
      <c r="T305" s="11"/>
      <c r="U305" s="65"/>
      <c r="V305" s="65"/>
      <c r="W305" s="11"/>
      <c r="X305" s="65"/>
      <c r="Y305" s="65"/>
      <c r="Z305" s="65"/>
      <c r="AA305" s="65"/>
      <c r="AB305" s="65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65"/>
      <c r="BV305" s="11"/>
      <c r="BW305" s="11"/>
      <c r="BX305" s="11"/>
      <c r="BY305" s="11"/>
      <c r="BZ305" s="11"/>
      <c r="CA305" s="11"/>
      <c r="CB305" s="11"/>
      <c r="CC305" s="11"/>
      <c r="CD305" s="11"/>
      <c r="CE305" s="11"/>
      <c r="CF305" s="11"/>
      <c r="CG305" s="11"/>
      <c r="CH305" s="11"/>
      <c r="CI305" s="11"/>
      <c r="CJ305" s="11"/>
      <c r="CK305" s="11"/>
      <c r="CL305" s="11"/>
      <c r="CM305" s="11"/>
      <c r="CN305" s="11"/>
      <c r="CO305" s="11"/>
      <c r="CP305" s="11"/>
      <c r="CQ305" s="11"/>
      <c r="CR305" s="11"/>
      <c r="CS305" s="11"/>
      <c r="CT305" s="11"/>
      <c r="CU305" s="11"/>
      <c r="CV305" s="11"/>
      <c r="CW305" s="11"/>
      <c r="CX305" s="11"/>
      <c r="CY305" s="11"/>
      <c r="CZ305" s="11"/>
      <c r="DA305" s="11"/>
      <c r="DB305" s="11"/>
      <c r="DC305" s="11"/>
      <c r="DD305" s="11"/>
      <c r="DE305" s="11"/>
      <c r="DF305" s="11"/>
      <c r="DG305" s="11"/>
      <c r="DH305" s="11"/>
      <c r="DI305" s="11"/>
      <c r="DJ305" s="11"/>
      <c r="DK305" s="11"/>
      <c r="DL305" s="11"/>
      <c r="DM305" s="11"/>
      <c r="DN305" s="11"/>
      <c r="DO305" s="11"/>
      <c r="DP305" s="11"/>
      <c r="DQ305" s="11"/>
      <c r="DR305" s="11"/>
      <c r="DS305" s="11"/>
      <c r="DT305" s="11"/>
      <c r="DU305" s="11"/>
      <c r="DV305" s="11"/>
      <c r="DW305" s="11"/>
      <c r="DX305" s="11"/>
    </row>
    <row r="306" spans="6:128" ht="12.75">
      <c r="F306" s="11"/>
      <c r="G306" s="9">
        <f t="shared" si="69"/>
        <v>303</v>
      </c>
      <c r="H306" s="8">
        <f t="shared" si="65"/>
        <v>157.43857919932518</v>
      </c>
      <c r="I306" s="8">
        <f t="shared" si="67"/>
        <v>-28.514799310144426</v>
      </c>
      <c r="J306" s="8">
        <f t="shared" si="66"/>
        <v>18.517727190510907</v>
      </c>
      <c r="K306" s="8">
        <f t="shared" si="68"/>
        <v>175.95630638983607</v>
      </c>
      <c r="L306" s="8"/>
      <c r="M306" s="8"/>
      <c r="N306" s="8"/>
      <c r="O306" s="8">
        <v>96</v>
      </c>
      <c r="P306" s="64"/>
      <c r="Q306" s="11"/>
      <c r="R306" s="65"/>
      <c r="S306" s="65"/>
      <c r="T306" s="11"/>
      <c r="U306" s="65"/>
      <c r="V306" s="65"/>
      <c r="W306" s="11"/>
      <c r="X306" s="65"/>
      <c r="Y306" s="65"/>
      <c r="Z306" s="65"/>
      <c r="AA306" s="65"/>
      <c r="AB306" s="65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65"/>
      <c r="BV306" s="11"/>
      <c r="BW306" s="11"/>
      <c r="BX306" s="11"/>
      <c r="BY306" s="11"/>
      <c r="BZ306" s="11"/>
      <c r="CA306" s="11"/>
      <c r="CB306" s="11"/>
      <c r="CC306" s="11"/>
      <c r="CD306" s="11"/>
      <c r="CE306" s="11"/>
      <c r="CF306" s="11"/>
      <c r="CG306" s="11"/>
      <c r="CH306" s="11"/>
      <c r="CI306" s="11"/>
      <c r="CJ306" s="11"/>
      <c r="CK306" s="11"/>
      <c r="CL306" s="11"/>
      <c r="CM306" s="11"/>
      <c r="CN306" s="11"/>
      <c r="CO306" s="11"/>
      <c r="CP306" s="11"/>
      <c r="CQ306" s="11"/>
      <c r="CR306" s="11"/>
      <c r="CS306" s="11"/>
      <c r="CT306" s="11"/>
      <c r="CU306" s="11"/>
      <c r="CV306" s="11"/>
      <c r="CW306" s="11"/>
      <c r="CX306" s="11"/>
      <c r="CY306" s="11"/>
      <c r="CZ306" s="11"/>
      <c r="DA306" s="11"/>
      <c r="DB306" s="11"/>
      <c r="DC306" s="11"/>
      <c r="DD306" s="11"/>
      <c r="DE306" s="11"/>
      <c r="DF306" s="11"/>
      <c r="DG306" s="11"/>
      <c r="DH306" s="11"/>
      <c r="DI306" s="11"/>
      <c r="DJ306" s="11"/>
      <c r="DK306" s="11"/>
      <c r="DL306" s="11"/>
      <c r="DM306" s="11"/>
      <c r="DN306" s="11"/>
      <c r="DO306" s="11"/>
      <c r="DP306" s="11"/>
      <c r="DQ306" s="11"/>
      <c r="DR306" s="11"/>
      <c r="DS306" s="11"/>
      <c r="DT306" s="11"/>
      <c r="DU306" s="11"/>
      <c r="DV306" s="11"/>
      <c r="DW306" s="11"/>
      <c r="DX306" s="11"/>
    </row>
    <row r="307" spans="6:128" ht="12.75">
      <c r="F307" s="11"/>
      <c r="G307" s="9">
        <f t="shared" si="69"/>
        <v>304</v>
      </c>
      <c r="H307" s="8">
        <f t="shared" si="65"/>
        <v>157.49754724758606</v>
      </c>
      <c r="I307" s="8">
        <f t="shared" si="67"/>
        <v>-28.18727746687143</v>
      </c>
      <c r="J307" s="8">
        <f t="shared" si="66"/>
        <v>19.012558718005373</v>
      </c>
      <c r="K307" s="8">
        <f t="shared" si="68"/>
        <v>176.51010596559144</v>
      </c>
      <c r="L307" s="8"/>
      <c r="M307" s="8"/>
      <c r="N307" s="8"/>
      <c r="O307" s="8">
        <v>95</v>
      </c>
      <c r="P307" s="64"/>
      <c r="Q307" s="11"/>
      <c r="R307" s="65"/>
      <c r="S307" s="65"/>
      <c r="T307" s="11"/>
      <c r="U307" s="65"/>
      <c r="V307" s="65"/>
      <c r="W307" s="11"/>
      <c r="X307" s="65"/>
      <c r="Y307" s="65"/>
      <c r="Z307" s="65"/>
      <c r="AA307" s="65"/>
      <c r="AB307" s="65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65"/>
      <c r="BV307" s="11"/>
      <c r="BW307" s="11"/>
      <c r="BX307" s="11"/>
      <c r="BY307" s="11"/>
      <c r="BZ307" s="11"/>
      <c r="CA307" s="11"/>
      <c r="CB307" s="11"/>
      <c r="CC307" s="11"/>
      <c r="CD307" s="11"/>
      <c r="CE307" s="11"/>
      <c r="CF307" s="11"/>
      <c r="CG307" s="11"/>
      <c r="CH307" s="11"/>
      <c r="CI307" s="11"/>
      <c r="CJ307" s="11"/>
      <c r="CK307" s="11"/>
      <c r="CL307" s="11"/>
      <c r="CM307" s="11"/>
      <c r="CN307" s="11"/>
      <c r="CO307" s="11"/>
      <c r="CP307" s="11"/>
      <c r="CQ307" s="11"/>
      <c r="CR307" s="11"/>
      <c r="CS307" s="11"/>
      <c r="CT307" s="11"/>
      <c r="CU307" s="11"/>
      <c r="CV307" s="11"/>
      <c r="CW307" s="11"/>
      <c r="CX307" s="11"/>
      <c r="CY307" s="11"/>
      <c r="CZ307" s="11"/>
      <c r="DA307" s="11"/>
      <c r="DB307" s="11"/>
      <c r="DC307" s="11"/>
      <c r="DD307" s="11"/>
      <c r="DE307" s="11"/>
      <c r="DF307" s="11"/>
      <c r="DG307" s="11"/>
      <c r="DH307" s="11"/>
      <c r="DI307" s="11"/>
      <c r="DJ307" s="11"/>
      <c r="DK307" s="11"/>
      <c r="DL307" s="11"/>
      <c r="DM307" s="11"/>
      <c r="DN307" s="11"/>
      <c r="DO307" s="11"/>
      <c r="DP307" s="11"/>
      <c r="DQ307" s="11"/>
      <c r="DR307" s="11"/>
      <c r="DS307" s="11"/>
      <c r="DT307" s="11"/>
      <c r="DU307" s="11"/>
      <c r="DV307" s="11"/>
      <c r="DW307" s="11"/>
      <c r="DX307" s="11"/>
    </row>
    <row r="308" spans="6:128" ht="12.75">
      <c r="F308" s="11"/>
      <c r="G308" s="9">
        <f t="shared" si="69"/>
        <v>305</v>
      </c>
      <c r="H308" s="8">
        <f t="shared" si="65"/>
        <v>157.55733038217474</v>
      </c>
      <c r="I308" s="8">
        <f t="shared" si="67"/>
        <v>-27.85116950582572</v>
      </c>
      <c r="J308" s="8">
        <f t="shared" si="66"/>
        <v>19.501598835935567</v>
      </c>
      <c r="K308" s="8">
        <f t="shared" si="68"/>
        <v>177.0589292181103</v>
      </c>
      <c r="L308" s="8"/>
      <c r="M308" s="8"/>
      <c r="N308" s="8"/>
      <c r="O308" s="8">
        <v>94</v>
      </c>
      <c r="P308" s="64"/>
      <c r="Q308" s="11"/>
      <c r="R308" s="65"/>
      <c r="S308" s="65"/>
      <c r="T308" s="11"/>
      <c r="U308" s="65"/>
      <c r="V308" s="65"/>
      <c r="W308" s="11"/>
      <c r="X308" s="65"/>
      <c r="Y308" s="65"/>
      <c r="Z308" s="65"/>
      <c r="AA308" s="65"/>
      <c r="AB308" s="65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65"/>
      <c r="BV308" s="11"/>
      <c r="BW308" s="11"/>
      <c r="BX308" s="11"/>
      <c r="BY308" s="11"/>
      <c r="BZ308" s="11"/>
      <c r="CA308" s="11"/>
      <c r="CB308" s="11"/>
      <c r="CC308" s="11"/>
      <c r="CD308" s="11"/>
      <c r="CE308" s="11"/>
      <c r="CF308" s="11"/>
      <c r="CG308" s="11"/>
      <c r="CH308" s="11"/>
      <c r="CI308" s="11"/>
      <c r="CJ308" s="11"/>
      <c r="CK308" s="11"/>
      <c r="CL308" s="11"/>
      <c r="CM308" s="11"/>
      <c r="CN308" s="11"/>
      <c r="CO308" s="11"/>
      <c r="CP308" s="11"/>
      <c r="CQ308" s="11"/>
      <c r="CR308" s="11"/>
      <c r="CS308" s="11"/>
      <c r="CT308" s="11"/>
      <c r="CU308" s="11"/>
      <c r="CV308" s="11"/>
      <c r="CW308" s="11"/>
      <c r="CX308" s="11"/>
      <c r="CY308" s="11"/>
      <c r="CZ308" s="11"/>
      <c r="DA308" s="11"/>
      <c r="DB308" s="11"/>
      <c r="DC308" s="11"/>
      <c r="DD308" s="11"/>
      <c r="DE308" s="11"/>
      <c r="DF308" s="11"/>
      <c r="DG308" s="11"/>
      <c r="DH308" s="11"/>
      <c r="DI308" s="11"/>
      <c r="DJ308" s="11"/>
      <c r="DK308" s="11"/>
      <c r="DL308" s="11"/>
      <c r="DM308" s="11"/>
      <c r="DN308" s="11"/>
      <c r="DO308" s="11"/>
      <c r="DP308" s="11"/>
      <c r="DQ308" s="11"/>
      <c r="DR308" s="11"/>
      <c r="DS308" s="11"/>
      <c r="DT308" s="11"/>
      <c r="DU308" s="11"/>
      <c r="DV308" s="11"/>
      <c r="DW308" s="11"/>
      <c r="DX308" s="11"/>
    </row>
    <row r="309" spans="6:128" ht="12.75">
      <c r="F309" s="11"/>
      <c r="G309" s="9">
        <f t="shared" si="69"/>
        <v>306</v>
      </c>
      <c r="H309" s="8">
        <f t="shared" si="65"/>
        <v>157.61785488088358</v>
      </c>
      <c r="I309" s="8">
        <f t="shared" si="67"/>
        <v>-27.50657780874822</v>
      </c>
      <c r="J309" s="8">
        <f t="shared" si="66"/>
        <v>19.98469857794408</v>
      </c>
      <c r="K309" s="8">
        <f t="shared" si="68"/>
        <v>177.60255345882766</v>
      </c>
      <c r="L309" s="8"/>
      <c r="M309" s="8"/>
      <c r="N309" s="8"/>
      <c r="O309" s="8">
        <v>93</v>
      </c>
      <c r="P309" s="64"/>
      <c r="Q309" s="11"/>
      <c r="R309" s="65"/>
      <c r="S309" s="65"/>
      <c r="T309" s="11"/>
      <c r="U309" s="65"/>
      <c r="V309" s="65"/>
      <c r="W309" s="11"/>
      <c r="X309" s="65"/>
      <c r="Y309" s="65"/>
      <c r="Z309" s="65"/>
      <c r="AA309" s="65"/>
      <c r="AB309" s="65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65"/>
      <c r="BV309" s="11"/>
      <c r="BW309" s="11"/>
      <c r="BX309" s="11"/>
      <c r="BY309" s="11"/>
      <c r="BZ309" s="11"/>
      <c r="CA309" s="11"/>
      <c r="CB309" s="11"/>
      <c r="CC309" s="11"/>
      <c r="CD309" s="11"/>
      <c r="CE309" s="11"/>
      <c r="CF309" s="11"/>
      <c r="CG309" s="11"/>
      <c r="CH309" s="11"/>
      <c r="CI309" s="11"/>
      <c r="CJ309" s="11"/>
      <c r="CK309" s="11"/>
      <c r="CL309" s="11"/>
      <c r="CM309" s="11"/>
      <c r="CN309" s="11"/>
      <c r="CO309" s="11"/>
      <c r="CP309" s="11"/>
      <c r="CQ309" s="11"/>
      <c r="CR309" s="11"/>
      <c r="CS309" s="11"/>
      <c r="CT309" s="11"/>
      <c r="CU309" s="11"/>
      <c r="CV309" s="11"/>
      <c r="CW309" s="11"/>
      <c r="CX309" s="11"/>
      <c r="CY309" s="11"/>
      <c r="CZ309" s="11"/>
      <c r="DA309" s="11"/>
      <c r="DB309" s="11"/>
      <c r="DC309" s="11"/>
      <c r="DD309" s="11"/>
      <c r="DE309" s="11"/>
      <c r="DF309" s="11"/>
      <c r="DG309" s="11"/>
      <c r="DH309" s="11"/>
      <c r="DI309" s="11"/>
      <c r="DJ309" s="11"/>
      <c r="DK309" s="11"/>
      <c r="DL309" s="11"/>
      <c r="DM309" s="11"/>
      <c r="DN309" s="11"/>
      <c r="DO309" s="11"/>
      <c r="DP309" s="11"/>
      <c r="DQ309" s="11"/>
      <c r="DR309" s="11"/>
      <c r="DS309" s="11"/>
      <c r="DT309" s="11"/>
      <c r="DU309" s="11"/>
      <c r="DV309" s="11"/>
      <c r="DW309" s="11"/>
      <c r="DX309" s="11"/>
    </row>
    <row r="310" spans="6:128" ht="12.75">
      <c r="F310" s="11"/>
      <c r="G310" s="9">
        <f t="shared" si="69"/>
        <v>307</v>
      </c>
      <c r="H310" s="8">
        <f t="shared" si="65"/>
        <v>157.67904619301126</v>
      </c>
      <c r="I310" s="8">
        <f t="shared" si="67"/>
        <v>-27.153607341607962</v>
      </c>
      <c r="J310" s="8">
        <f t="shared" si="66"/>
        <v>20.46171078716963</v>
      </c>
      <c r="K310" s="8">
        <f t="shared" si="68"/>
        <v>178.1407569801809</v>
      </c>
      <c r="L310" s="8"/>
      <c r="M310" s="8"/>
      <c r="N310" s="8"/>
      <c r="O310" s="8">
        <v>92</v>
      </c>
      <c r="P310" s="64"/>
      <c r="Q310" s="11"/>
      <c r="R310" s="65"/>
      <c r="S310" s="65"/>
      <c r="T310" s="11"/>
      <c r="U310" s="65"/>
      <c r="V310" s="65"/>
      <c r="W310" s="11"/>
      <c r="X310" s="65"/>
      <c r="Y310" s="65"/>
      <c r="Z310" s="65"/>
      <c r="AA310" s="65"/>
      <c r="AB310" s="65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65"/>
      <c r="BV310" s="11"/>
      <c r="BW310" s="11"/>
      <c r="BX310" s="11"/>
      <c r="BY310" s="11"/>
      <c r="BZ310" s="11"/>
      <c r="CA310" s="11"/>
      <c r="CB310" s="11"/>
      <c r="CC310" s="11"/>
      <c r="CD310" s="11"/>
      <c r="CE310" s="11"/>
      <c r="CF310" s="11"/>
      <c r="CG310" s="11"/>
      <c r="CH310" s="11"/>
      <c r="CI310" s="11"/>
      <c r="CJ310" s="11"/>
      <c r="CK310" s="11"/>
      <c r="CL310" s="11"/>
      <c r="CM310" s="11"/>
      <c r="CN310" s="11"/>
      <c r="CO310" s="11"/>
      <c r="CP310" s="11"/>
      <c r="CQ310" s="11"/>
      <c r="CR310" s="11"/>
      <c r="CS310" s="11"/>
      <c r="CT310" s="11"/>
      <c r="CU310" s="11"/>
      <c r="CV310" s="11"/>
      <c r="CW310" s="11"/>
      <c r="CX310" s="11"/>
      <c r="CY310" s="11"/>
      <c r="CZ310" s="11"/>
      <c r="DA310" s="11"/>
      <c r="DB310" s="11"/>
      <c r="DC310" s="11"/>
      <c r="DD310" s="11"/>
      <c r="DE310" s="11"/>
      <c r="DF310" s="11"/>
      <c r="DG310" s="11"/>
      <c r="DH310" s="11"/>
      <c r="DI310" s="11"/>
      <c r="DJ310" s="11"/>
      <c r="DK310" s="11"/>
      <c r="DL310" s="11"/>
      <c r="DM310" s="11"/>
      <c r="DN310" s="11"/>
      <c r="DO310" s="11"/>
      <c r="DP310" s="11"/>
      <c r="DQ310" s="11"/>
      <c r="DR310" s="11"/>
      <c r="DS310" s="11"/>
      <c r="DT310" s="11"/>
      <c r="DU310" s="11"/>
      <c r="DV310" s="11"/>
      <c r="DW310" s="11"/>
      <c r="DX310" s="11"/>
    </row>
    <row r="311" spans="6:128" ht="12.75">
      <c r="F311" s="11"/>
      <c r="G311" s="9">
        <f t="shared" si="69"/>
        <v>308</v>
      </c>
      <c r="H311" s="8">
        <f t="shared" si="65"/>
        <v>157.74082903403098</v>
      </c>
      <c r="I311" s="8">
        <f t="shared" si="67"/>
        <v>-26.79236562262854</v>
      </c>
      <c r="J311" s="8">
        <f t="shared" si="66"/>
        <v>20.93249016107239</v>
      </c>
      <c r="K311" s="8">
        <f t="shared" si="68"/>
        <v>178.67331919510337</v>
      </c>
      <c r="L311" s="8"/>
      <c r="M311" s="8"/>
      <c r="N311" s="8"/>
      <c r="O311" s="8">
        <v>91</v>
      </c>
      <c r="P311" s="64"/>
      <c r="Q311" s="11"/>
      <c r="R311" s="65"/>
      <c r="S311" s="65"/>
      <c r="T311" s="11"/>
      <c r="U311" s="65"/>
      <c r="V311" s="65"/>
      <c r="W311" s="11"/>
      <c r="X311" s="65"/>
      <c r="Y311" s="65"/>
      <c r="Z311" s="65"/>
      <c r="AA311" s="65"/>
      <c r="AB311" s="65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65"/>
      <c r="BV311" s="11"/>
      <c r="BW311" s="11"/>
      <c r="BX311" s="11"/>
      <c r="BY311" s="11"/>
      <c r="BZ311" s="11"/>
      <c r="CA311" s="11"/>
      <c r="CB311" s="11"/>
      <c r="CC311" s="11"/>
      <c r="CD311" s="11"/>
      <c r="CE311" s="11"/>
      <c r="CF311" s="11"/>
      <c r="CG311" s="11"/>
      <c r="CH311" s="11"/>
      <c r="CI311" s="11"/>
      <c r="CJ311" s="11"/>
      <c r="CK311" s="11"/>
      <c r="CL311" s="11"/>
      <c r="CM311" s="11"/>
      <c r="CN311" s="11"/>
      <c r="CO311" s="11"/>
      <c r="CP311" s="11"/>
      <c r="CQ311" s="11"/>
      <c r="CR311" s="11"/>
      <c r="CS311" s="11"/>
      <c r="CT311" s="11"/>
      <c r="CU311" s="11"/>
      <c r="CV311" s="11"/>
      <c r="CW311" s="11"/>
      <c r="CX311" s="11"/>
      <c r="CY311" s="11"/>
      <c r="CZ311" s="11"/>
      <c r="DA311" s="11"/>
      <c r="DB311" s="11"/>
      <c r="DC311" s="11"/>
      <c r="DD311" s="11"/>
      <c r="DE311" s="11"/>
      <c r="DF311" s="11"/>
      <c r="DG311" s="11"/>
      <c r="DH311" s="11"/>
      <c r="DI311" s="11"/>
      <c r="DJ311" s="11"/>
      <c r="DK311" s="11"/>
      <c r="DL311" s="11"/>
      <c r="DM311" s="11"/>
      <c r="DN311" s="11"/>
      <c r="DO311" s="11"/>
      <c r="DP311" s="11"/>
      <c r="DQ311" s="11"/>
      <c r="DR311" s="11"/>
      <c r="DS311" s="11"/>
      <c r="DT311" s="11"/>
      <c r="DU311" s="11"/>
      <c r="DV311" s="11"/>
      <c r="DW311" s="11"/>
      <c r="DX311" s="11"/>
    </row>
    <row r="312" spans="6:128" ht="12.75">
      <c r="F312" s="11"/>
      <c r="G312" s="9">
        <f t="shared" si="69"/>
        <v>309</v>
      </c>
      <c r="H312" s="8">
        <f t="shared" si="65"/>
        <v>157.80312748075477</v>
      </c>
      <c r="I312" s="8">
        <f t="shared" si="67"/>
        <v>-26.422962689537005</v>
      </c>
      <c r="J312" s="8">
        <f t="shared" si="66"/>
        <v>21.396893295694476</v>
      </c>
      <c r="K312" s="8">
        <f t="shared" si="68"/>
        <v>179.20002077644924</v>
      </c>
      <c r="L312" s="8"/>
      <c r="M312" s="8"/>
      <c r="N312" s="8"/>
      <c r="O312" s="8">
        <v>90</v>
      </c>
      <c r="P312" s="64"/>
      <c r="Q312" s="11"/>
      <c r="R312" s="65"/>
      <c r="S312" s="65"/>
      <c r="T312" s="11"/>
      <c r="U312" s="65"/>
      <c r="V312" s="65"/>
      <c r="W312" s="11"/>
      <c r="X312" s="65"/>
      <c r="Y312" s="65"/>
      <c r="Z312" s="65"/>
      <c r="AA312" s="65"/>
      <c r="AB312" s="65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65"/>
      <c r="BV312" s="11"/>
      <c r="BW312" s="11"/>
      <c r="BX312" s="11"/>
      <c r="BY312" s="11"/>
      <c r="BZ312" s="11"/>
      <c r="CA312" s="11"/>
      <c r="CB312" s="11"/>
      <c r="CC312" s="11"/>
      <c r="CD312" s="11"/>
      <c r="CE312" s="11"/>
      <c r="CF312" s="11"/>
      <c r="CG312" s="11"/>
      <c r="CH312" s="11"/>
      <c r="CI312" s="11"/>
      <c r="CJ312" s="11"/>
      <c r="CK312" s="11"/>
      <c r="CL312" s="11"/>
      <c r="CM312" s="11"/>
      <c r="CN312" s="11"/>
      <c r="CO312" s="11"/>
      <c r="CP312" s="11"/>
      <c r="CQ312" s="11"/>
      <c r="CR312" s="11"/>
      <c r="CS312" s="11"/>
      <c r="CT312" s="11"/>
      <c r="CU312" s="11"/>
      <c r="CV312" s="11"/>
      <c r="CW312" s="11"/>
      <c r="CX312" s="11"/>
      <c r="CY312" s="11"/>
      <c r="CZ312" s="11"/>
      <c r="DA312" s="11"/>
      <c r="DB312" s="11"/>
      <c r="DC312" s="11"/>
      <c r="DD312" s="11"/>
      <c r="DE312" s="11"/>
      <c r="DF312" s="11"/>
      <c r="DG312" s="11"/>
      <c r="DH312" s="11"/>
      <c r="DI312" s="11"/>
      <c r="DJ312" s="11"/>
      <c r="DK312" s="11"/>
      <c r="DL312" s="11"/>
      <c r="DM312" s="11"/>
      <c r="DN312" s="11"/>
      <c r="DO312" s="11"/>
      <c r="DP312" s="11"/>
      <c r="DQ312" s="11"/>
      <c r="DR312" s="11"/>
      <c r="DS312" s="11"/>
      <c r="DT312" s="11"/>
      <c r="DU312" s="11"/>
      <c r="DV312" s="11"/>
      <c r="DW312" s="11"/>
      <c r="DX312" s="11"/>
    </row>
    <row r="313" spans="6:128" ht="12.75">
      <c r="F313" s="11"/>
      <c r="G313" s="9">
        <f t="shared" si="69"/>
        <v>310</v>
      </c>
      <c r="H313" s="8">
        <f t="shared" si="65"/>
        <v>157.8658650668615</v>
      </c>
      <c r="I313" s="8">
        <f t="shared" si="67"/>
        <v>-26.045511066045258</v>
      </c>
      <c r="J313" s="8">
        <f t="shared" si="66"/>
        <v>21.854778729342335</v>
      </c>
      <c r="K313" s="8">
        <f t="shared" si="68"/>
        <v>179.72064379620383</v>
      </c>
      <c r="L313" s="8"/>
      <c r="M313" s="8"/>
      <c r="N313" s="8"/>
      <c r="O313" s="8">
        <v>89</v>
      </c>
      <c r="P313" s="64"/>
      <c r="Q313" s="11"/>
      <c r="R313" s="65"/>
      <c r="S313" s="65"/>
      <c r="T313" s="11"/>
      <c r="U313" s="65"/>
      <c r="V313" s="65"/>
      <c r="W313" s="11"/>
      <c r="X313" s="65"/>
      <c r="Y313" s="65"/>
      <c r="Z313" s="65"/>
      <c r="AA313" s="65"/>
      <c r="AB313" s="65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65"/>
      <c r="BV313" s="11"/>
      <c r="BW313" s="11"/>
      <c r="BX313" s="11"/>
      <c r="BY313" s="11"/>
      <c r="BZ313" s="11"/>
      <c r="CA313" s="11"/>
      <c r="CB313" s="11"/>
      <c r="CC313" s="11"/>
      <c r="CD313" s="11"/>
      <c r="CE313" s="11"/>
      <c r="CF313" s="11"/>
      <c r="CG313" s="11"/>
      <c r="CH313" s="11"/>
      <c r="CI313" s="11"/>
      <c r="CJ313" s="11"/>
      <c r="CK313" s="11"/>
      <c r="CL313" s="11"/>
      <c r="CM313" s="11"/>
      <c r="CN313" s="11"/>
      <c r="CO313" s="11"/>
      <c r="CP313" s="11"/>
      <c r="CQ313" s="11"/>
      <c r="CR313" s="11"/>
      <c r="CS313" s="11"/>
      <c r="CT313" s="11"/>
      <c r="CU313" s="11"/>
      <c r="CV313" s="11"/>
      <c r="CW313" s="11"/>
      <c r="CX313" s="11"/>
      <c r="CY313" s="11"/>
      <c r="CZ313" s="11"/>
      <c r="DA313" s="11"/>
      <c r="DB313" s="11"/>
      <c r="DC313" s="11"/>
      <c r="DD313" s="11"/>
      <c r="DE313" s="11"/>
      <c r="DF313" s="11"/>
      <c r="DG313" s="11"/>
      <c r="DH313" s="11"/>
      <c r="DI313" s="11"/>
      <c r="DJ313" s="11"/>
      <c r="DK313" s="11"/>
      <c r="DL313" s="11"/>
      <c r="DM313" s="11"/>
      <c r="DN313" s="11"/>
      <c r="DO313" s="11"/>
      <c r="DP313" s="11"/>
      <c r="DQ313" s="11"/>
      <c r="DR313" s="11"/>
      <c r="DS313" s="11"/>
      <c r="DT313" s="11"/>
      <c r="DU313" s="11"/>
      <c r="DV313" s="11"/>
      <c r="DW313" s="11"/>
      <c r="DX313" s="11"/>
    </row>
    <row r="314" spans="6:128" ht="12.75">
      <c r="F314" s="11"/>
      <c r="G314" s="9">
        <f t="shared" si="69"/>
        <v>311</v>
      </c>
      <c r="H314" s="8">
        <f t="shared" si="65"/>
        <v>157.92896487866017</v>
      </c>
      <c r="I314" s="8">
        <f t="shared" si="67"/>
        <v>-25.660125727574258</v>
      </c>
      <c r="J314" s="8">
        <f t="shared" si="66"/>
        <v>22.30600698567724</v>
      </c>
      <c r="K314" s="8">
        <f t="shared" si="68"/>
        <v>180.2349718643374</v>
      </c>
      <c r="L314" s="8"/>
      <c r="M314" s="8"/>
      <c r="N314" s="8"/>
      <c r="O314" s="8">
        <v>88</v>
      </c>
      <c r="P314" s="64"/>
      <c r="Q314" s="11"/>
      <c r="R314" s="65"/>
      <c r="S314" s="65"/>
      <c r="T314" s="11"/>
      <c r="U314" s="65"/>
      <c r="V314" s="65"/>
      <c r="W314" s="11"/>
      <c r="X314" s="65"/>
      <c r="Y314" s="65"/>
      <c r="Z314" s="65"/>
      <c r="AA314" s="65"/>
      <c r="AB314" s="65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65"/>
      <c r="BV314" s="11"/>
      <c r="BW314" s="11"/>
      <c r="BX314" s="11"/>
      <c r="BY314" s="11"/>
      <c r="BZ314" s="11"/>
      <c r="CA314" s="11"/>
      <c r="CB314" s="11"/>
      <c r="CC314" s="11"/>
      <c r="CD314" s="11"/>
      <c r="CE314" s="11"/>
      <c r="CF314" s="11"/>
      <c r="CG314" s="11"/>
      <c r="CH314" s="11"/>
      <c r="CI314" s="11"/>
      <c r="CJ314" s="11"/>
      <c r="CK314" s="11"/>
      <c r="CL314" s="11"/>
      <c r="CM314" s="11"/>
      <c r="CN314" s="11"/>
      <c r="CO314" s="11"/>
      <c r="CP314" s="11"/>
      <c r="CQ314" s="11"/>
      <c r="CR314" s="11"/>
      <c r="CS314" s="11"/>
      <c r="CT314" s="11"/>
      <c r="CU314" s="11"/>
      <c r="CV314" s="11"/>
      <c r="CW314" s="11"/>
      <c r="CX314" s="11"/>
      <c r="CY314" s="11"/>
      <c r="CZ314" s="11"/>
      <c r="DA314" s="11"/>
      <c r="DB314" s="11"/>
      <c r="DC314" s="11"/>
      <c r="DD314" s="11"/>
      <c r="DE314" s="11"/>
      <c r="DF314" s="11"/>
      <c r="DG314" s="11"/>
      <c r="DH314" s="11"/>
      <c r="DI314" s="11"/>
      <c r="DJ314" s="11"/>
      <c r="DK314" s="11"/>
      <c r="DL314" s="11"/>
      <c r="DM314" s="11"/>
      <c r="DN314" s="11"/>
      <c r="DO314" s="11"/>
      <c r="DP314" s="11"/>
      <c r="DQ314" s="11"/>
      <c r="DR314" s="11"/>
      <c r="DS314" s="11"/>
      <c r="DT314" s="11"/>
      <c r="DU314" s="11"/>
      <c r="DV314" s="11"/>
      <c r="DW314" s="11"/>
      <c r="DX314" s="11"/>
    </row>
    <row r="315" spans="6:128" ht="12.75">
      <c r="F315" s="11"/>
      <c r="G315" s="9">
        <f t="shared" si="69"/>
        <v>312</v>
      </c>
      <c r="H315" s="8">
        <f t="shared" si="65"/>
        <v>157.9923496509603</v>
      </c>
      <c r="I315" s="8">
        <f t="shared" si="67"/>
        <v>-25.266924066231415</v>
      </c>
      <c r="J315" s="8">
        <f t="shared" si="66"/>
        <v>22.750440616201164</v>
      </c>
      <c r="K315" s="8">
        <f t="shared" si="68"/>
        <v>180.74279026716147</v>
      </c>
      <c r="L315" s="8"/>
      <c r="M315" s="8"/>
      <c r="N315" s="8"/>
      <c r="O315" s="8">
        <v>87</v>
      </c>
      <c r="P315" s="64"/>
      <c r="Q315" s="11"/>
      <c r="R315" s="65"/>
      <c r="S315" s="65"/>
      <c r="T315" s="11"/>
      <c r="U315" s="65"/>
      <c r="V315" s="65"/>
      <c r="W315" s="11"/>
      <c r="X315" s="65"/>
      <c r="Y315" s="65"/>
      <c r="Z315" s="65"/>
      <c r="AA315" s="65"/>
      <c r="AB315" s="65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65"/>
      <c r="BV315" s="11"/>
      <c r="BW315" s="11"/>
      <c r="BX315" s="11"/>
      <c r="BY315" s="11"/>
      <c r="BZ315" s="11"/>
      <c r="CA315" s="11"/>
      <c r="CB315" s="11"/>
      <c r="CC315" s="11"/>
      <c r="CD315" s="11"/>
      <c r="CE315" s="11"/>
      <c r="CF315" s="11"/>
      <c r="CG315" s="11"/>
      <c r="CH315" s="11"/>
      <c r="CI315" s="11"/>
      <c r="CJ315" s="11"/>
      <c r="CK315" s="11"/>
      <c r="CL315" s="11"/>
      <c r="CM315" s="11"/>
      <c r="CN315" s="11"/>
      <c r="CO315" s="11"/>
      <c r="CP315" s="11"/>
      <c r="CQ315" s="11"/>
      <c r="CR315" s="11"/>
      <c r="CS315" s="11"/>
      <c r="CT315" s="11"/>
      <c r="CU315" s="11"/>
      <c r="CV315" s="11"/>
      <c r="CW315" s="11"/>
      <c r="CX315" s="11"/>
      <c r="CY315" s="11"/>
      <c r="CZ315" s="11"/>
      <c r="DA315" s="11"/>
      <c r="DB315" s="11"/>
      <c r="DC315" s="11"/>
      <c r="DD315" s="11"/>
      <c r="DE315" s="11"/>
      <c r="DF315" s="11"/>
      <c r="DG315" s="11"/>
      <c r="DH315" s="11"/>
      <c r="DI315" s="11"/>
      <c r="DJ315" s="11"/>
      <c r="DK315" s="11"/>
      <c r="DL315" s="11"/>
      <c r="DM315" s="11"/>
      <c r="DN315" s="11"/>
      <c r="DO315" s="11"/>
      <c r="DP315" s="11"/>
      <c r="DQ315" s="11"/>
      <c r="DR315" s="11"/>
      <c r="DS315" s="11"/>
      <c r="DT315" s="11"/>
      <c r="DU315" s="11"/>
      <c r="DV315" s="11"/>
      <c r="DW315" s="11"/>
      <c r="DX315" s="11"/>
    </row>
    <row r="316" spans="6:128" ht="12.75">
      <c r="F316" s="11"/>
      <c r="G316" s="9">
        <f t="shared" si="69"/>
        <v>313</v>
      </c>
      <c r="H316" s="8">
        <f t="shared" si="65"/>
        <v>158.05594186292362</v>
      </c>
      <c r="I316" s="8">
        <f t="shared" si="67"/>
        <v>-24.866025855051813</v>
      </c>
      <c r="J316" s="8">
        <f t="shared" si="66"/>
        <v>23.18794424212493</v>
      </c>
      <c r="K316" s="8">
        <f t="shared" si="68"/>
        <v>181.24388610504855</v>
      </c>
      <c r="L316" s="8"/>
      <c r="M316" s="8"/>
      <c r="N316" s="8"/>
      <c r="O316" s="8">
        <v>86</v>
      </c>
      <c r="P316" s="64"/>
      <c r="Q316" s="11"/>
      <c r="R316" s="65"/>
      <c r="S316" s="65"/>
      <c r="T316" s="11"/>
      <c r="U316" s="65"/>
      <c r="V316" s="65"/>
      <c r="W316" s="11"/>
      <c r="X316" s="65"/>
      <c r="Y316" s="65"/>
      <c r="Z316" s="65"/>
      <c r="AA316" s="65"/>
      <c r="AB316" s="65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65"/>
      <c r="BV316" s="11"/>
      <c r="BW316" s="11"/>
      <c r="BX316" s="11"/>
      <c r="BY316" s="11"/>
      <c r="BZ316" s="11"/>
      <c r="CA316" s="11"/>
      <c r="CB316" s="11"/>
      <c r="CC316" s="11"/>
      <c r="CD316" s="11"/>
      <c r="CE316" s="11"/>
      <c r="CF316" s="11"/>
      <c r="CG316" s="11"/>
      <c r="CH316" s="11"/>
      <c r="CI316" s="11"/>
      <c r="CJ316" s="11"/>
      <c r="CK316" s="11"/>
      <c r="CL316" s="11"/>
      <c r="CM316" s="11"/>
      <c r="CN316" s="11"/>
      <c r="CO316" s="11"/>
      <c r="CP316" s="11"/>
      <c r="CQ316" s="11"/>
      <c r="CR316" s="11"/>
      <c r="CS316" s="11"/>
      <c r="CT316" s="11"/>
      <c r="CU316" s="11"/>
      <c r="CV316" s="11"/>
      <c r="CW316" s="11"/>
      <c r="CX316" s="11"/>
      <c r="CY316" s="11"/>
      <c r="CZ316" s="11"/>
      <c r="DA316" s="11"/>
      <c r="DB316" s="11"/>
      <c r="DC316" s="11"/>
      <c r="DD316" s="11"/>
      <c r="DE316" s="11"/>
      <c r="DF316" s="11"/>
      <c r="DG316" s="11"/>
      <c r="DH316" s="11"/>
      <c r="DI316" s="11"/>
      <c r="DJ316" s="11"/>
      <c r="DK316" s="11"/>
      <c r="DL316" s="11"/>
      <c r="DM316" s="11"/>
      <c r="DN316" s="11"/>
      <c r="DO316" s="11"/>
      <c r="DP316" s="11"/>
      <c r="DQ316" s="11"/>
      <c r="DR316" s="11"/>
      <c r="DS316" s="11"/>
      <c r="DT316" s="11"/>
      <c r="DU316" s="11"/>
      <c r="DV316" s="11"/>
      <c r="DW316" s="11"/>
      <c r="DX316" s="11"/>
    </row>
    <row r="317" spans="6:128" ht="12.75">
      <c r="F317" s="11"/>
      <c r="G317" s="9">
        <f t="shared" si="69"/>
        <v>314</v>
      </c>
      <c r="H317" s="8">
        <f t="shared" si="65"/>
        <v>158.1196638337748</v>
      </c>
      <c r="I317" s="8">
        <f t="shared" si="67"/>
        <v>-24.45755321151416</v>
      </c>
      <c r="J317" s="8">
        <f t="shared" si="66"/>
        <v>23.618384595605885</v>
      </c>
      <c r="K317" s="8">
        <f t="shared" si="68"/>
        <v>181.73804842938068</v>
      </c>
      <c r="L317" s="8"/>
      <c r="M317" s="8"/>
      <c r="N317" s="8"/>
      <c r="O317" s="8">
        <v>85</v>
      </c>
      <c r="P317" s="64"/>
      <c r="Q317" s="11"/>
      <c r="R317" s="65"/>
      <c r="S317" s="65"/>
      <c r="T317" s="11"/>
      <c r="U317" s="65"/>
      <c r="V317" s="65"/>
      <c r="W317" s="11"/>
      <c r="X317" s="65"/>
      <c r="Y317" s="65"/>
      <c r="Z317" s="65"/>
      <c r="AA317" s="65"/>
      <c r="AB317" s="65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65"/>
      <c r="BV317" s="11"/>
      <c r="BW317" s="11"/>
      <c r="BX317" s="11"/>
      <c r="BY317" s="11"/>
      <c r="BZ317" s="11"/>
      <c r="CA317" s="11"/>
      <c r="CB317" s="11"/>
      <c r="CC317" s="11"/>
      <c r="CD317" s="11"/>
      <c r="CE317" s="11"/>
      <c r="CF317" s="11"/>
      <c r="CG317" s="11"/>
      <c r="CH317" s="11"/>
      <c r="CI317" s="11"/>
      <c r="CJ317" s="11"/>
      <c r="CK317" s="11"/>
      <c r="CL317" s="11"/>
      <c r="CM317" s="11"/>
      <c r="CN317" s="11"/>
      <c r="CO317" s="11"/>
      <c r="CP317" s="11"/>
      <c r="CQ317" s="11"/>
      <c r="CR317" s="11"/>
      <c r="CS317" s="11"/>
      <c r="CT317" s="11"/>
      <c r="CU317" s="11"/>
      <c r="CV317" s="11"/>
      <c r="CW317" s="11"/>
      <c r="CX317" s="11"/>
      <c r="CY317" s="11"/>
      <c r="CZ317" s="11"/>
      <c r="DA317" s="11"/>
      <c r="DB317" s="11"/>
      <c r="DC317" s="11"/>
      <c r="DD317" s="11"/>
      <c r="DE317" s="11"/>
      <c r="DF317" s="11"/>
      <c r="DG317" s="11"/>
      <c r="DH317" s="11"/>
      <c r="DI317" s="11"/>
      <c r="DJ317" s="11"/>
      <c r="DK317" s="11"/>
      <c r="DL317" s="11"/>
      <c r="DM317" s="11"/>
      <c r="DN317" s="11"/>
      <c r="DO317" s="11"/>
      <c r="DP317" s="11"/>
      <c r="DQ317" s="11"/>
      <c r="DR317" s="11"/>
      <c r="DS317" s="11"/>
      <c r="DT317" s="11"/>
      <c r="DU317" s="11"/>
      <c r="DV317" s="11"/>
      <c r="DW317" s="11"/>
      <c r="DX317" s="11"/>
    </row>
    <row r="318" spans="6:128" ht="12.75">
      <c r="F318" s="11"/>
      <c r="G318" s="9">
        <f t="shared" si="69"/>
        <v>315</v>
      </c>
      <c r="H318" s="8">
        <f t="shared" si="65"/>
        <v>158.18343781824947</v>
      </c>
      <c r="I318" s="8">
        <f t="shared" si="67"/>
        <v>-24.04163056034262</v>
      </c>
      <c r="J318" s="8">
        <f t="shared" si="66"/>
        <v>24.04163056034261</v>
      </c>
      <c r="K318" s="8">
        <f t="shared" si="68"/>
        <v>182.22506837859208</v>
      </c>
      <c r="L318" s="8"/>
      <c r="M318" s="8"/>
      <c r="N318" s="8"/>
      <c r="O318" s="8">
        <v>84</v>
      </c>
      <c r="P318" s="64"/>
      <c r="Q318" s="11"/>
      <c r="R318" s="65"/>
      <c r="S318" s="65"/>
      <c r="T318" s="11"/>
      <c r="U318" s="65"/>
      <c r="V318" s="65"/>
      <c r="W318" s="11"/>
      <c r="X318" s="65"/>
      <c r="Y318" s="65"/>
      <c r="Z318" s="65"/>
      <c r="AA318" s="65"/>
      <c r="AB318" s="65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65"/>
      <c r="BV318" s="11"/>
      <c r="BW318" s="11"/>
      <c r="BX318" s="11"/>
      <c r="BY318" s="11"/>
      <c r="BZ318" s="11"/>
      <c r="CA318" s="11"/>
      <c r="CB318" s="11"/>
      <c r="CC318" s="11"/>
      <c r="CD318" s="11"/>
      <c r="CE318" s="11"/>
      <c r="CF318" s="11"/>
      <c r="CG318" s="11"/>
      <c r="CH318" s="11"/>
      <c r="CI318" s="11"/>
      <c r="CJ318" s="11"/>
      <c r="CK318" s="11"/>
      <c r="CL318" s="11"/>
      <c r="CM318" s="11"/>
      <c r="CN318" s="11"/>
      <c r="CO318" s="11"/>
      <c r="CP318" s="11"/>
      <c r="CQ318" s="11"/>
      <c r="CR318" s="11"/>
      <c r="CS318" s="11"/>
      <c r="CT318" s="11"/>
      <c r="CU318" s="11"/>
      <c r="CV318" s="11"/>
      <c r="CW318" s="11"/>
      <c r="CX318" s="11"/>
      <c r="CY318" s="11"/>
      <c r="CZ318" s="11"/>
      <c r="DA318" s="11"/>
      <c r="DB318" s="11"/>
      <c r="DC318" s="11"/>
      <c r="DD318" s="11"/>
      <c r="DE318" s="11"/>
      <c r="DF318" s="11"/>
      <c r="DG318" s="11"/>
      <c r="DH318" s="11"/>
      <c r="DI318" s="11"/>
      <c r="DJ318" s="11"/>
      <c r="DK318" s="11"/>
      <c r="DL318" s="11"/>
      <c r="DM318" s="11"/>
      <c r="DN318" s="11"/>
      <c r="DO318" s="11"/>
      <c r="DP318" s="11"/>
      <c r="DQ318" s="11"/>
      <c r="DR318" s="11"/>
      <c r="DS318" s="11"/>
      <c r="DT318" s="11"/>
      <c r="DU318" s="11"/>
      <c r="DV318" s="11"/>
      <c r="DW318" s="11"/>
      <c r="DX318" s="11"/>
    </row>
    <row r="319" spans="6:128" ht="12.75">
      <c r="F319" s="11"/>
      <c r="G319" s="9">
        <f t="shared" si="69"/>
        <v>316</v>
      </c>
      <c r="H319" s="8">
        <f t="shared" si="65"/>
        <v>158.247186101662</v>
      </c>
      <c r="I319" s="8">
        <f t="shared" si="67"/>
        <v>-23.618384595605917</v>
      </c>
      <c r="J319" s="8">
        <f t="shared" si="66"/>
        <v>24.457553211514128</v>
      </c>
      <c r="K319" s="8">
        <f t="shared" si="68"/>
        <v>182.70473931317613</v>
      </c>
      <c r="L319" s="8"/>
      <c r="M319" s="8"/>
      <c r="N319" s="8"/>
      <c r="O319" s="8">
        <v>83</v>
      </c>
      <c r="P319" s="64"/>
      <c r="Q319" s="11"/>
      <c r="R319" s="65"/>
      <c r="S319" s="65"/>
      <c r="T319" s="11"/>
      <c r="U319" s="65"/>
      <c r="V319" s="65"/>
      <c r="W319" s="11"/>
      <c r="X319" s="65"/>
      <c r="Y319" s="65"/>
      <c r="Z319" s="65"/>
      <c r="AA319" s="65"/>
      <c r="AB319" s="65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65"/>
      <c r="BV319" s="11"/>
      <c r="BW319" s="11"/>
      <c r="BX319" s="11"/>
      <c r="BY319" s="11"/>
      <c r="BZ319" s="11"/>
      <c r="CA319" s="11"/>
      <c r="CB319" s="11"/>
      <c r="CC319" s="11"/>
      <c r="CD319" s="11"/>
      <c r="CE319" s="11"/>
      <c r="CF319" s="11"/>
      <c r="CG319" s="11"/>
      <c r="CH319" s="11"/>
      <c r="CI319" s="11"/>
      <c r="CJ319" s="11"/>
      <c r="CK319" s="11"/>
      <c r="CL319" s="11"/>
      <c r="CM319" s="11"/>
      <c r="CN319" s="11"/>
      <c r="CO319" s="11"/>
      <c r="CP319" s="11"/>
      <c r="CQ319" s="11"/>
      <c r="CR319" s="11"/>
      <c r="CS319" s="11"/>
      <c r="CT319" s="11"/>
      <c r="CU319" s="11"/>
      <c r="CV319" s="11"/>
      <c r="CW319" s="11"/>
      <c r="CX319" s="11"/>
      <c r="CY319" s="11"/>
      <c r="CZ319" s="11"/>
      <c r="DA319" s="11"/>
      <c r="DB319" s="11"/>
      <c r="DC319" s="11"/>
      <c r="DD319" s="11"/>
      <c r="DE319" s="11"/>
      <c r="DF319" s="11"/>
      <c r="DG319" s="11"/>
      <c r="DH319" s="11"/>
      <c r="DI319" s="11"/>
      <c r="DJ319" s="11"/>
      <c r="DK319" s="11"/>
      <c r="DL319" s="11"/>
      <c r="DM319" s="11"/>
      <c r="DN319" s="11"/>
      <c r="DO319" s="11"/>
      <c r="DP319" s="11"/>
      <c r="DQ319" s="11"/>
      <c r="DR319" s="11"/>
      <c r="DS319" s="11"/>
      <c r="DT319" s="11"/>
      <c r="DU319" s="11"/>
      <c r="DV319" s="11"/>
      <c r="DW319" s="11"/>
      <c r="DX319" s="11"/>
    </row>
    <row r="320" spans="6:128" ht="12.75">
      <c r="F320" s="11"/>
      <c r="G320" s="9">
        <f t="shared" si="69"/>
        <v>317</v>
      </c>
      <c r="H320" s="8">
        <f t="shared" si="65"/>
        <v>158.31083109447724</v>
      </c>
      <c r="I320" s="8">
        <f t="shared" si="67"/>
        <v>-23.187944242124942</v>
      </c>
      <c r="J320" s="8">
        <f t="shared" si="66"/>
        <v>24.866025855051802</v>
      </c>
      <c r="K320" s="8">
        <f t="shared" si="68"/>
        <v>183.17685694952905</v>
      </c>
      <c r="L320" s="8"/>
      <c r="M320" s="8"/>
      <c r="N320" s="8"/>
      <c r="O320" s="8">
        <v>82</v>
      </c>
      <c r="P320" s="64"/>
      <c r="Q320" s="11"/>
      <c r="R320" s="65"/>
      <c r="S320" s="65"/>
      <c r="T320" s="11"/>
      <c r="U320" s="65"/>
      <c r="V320" s="65"/>
      <c r="W320" s="11"/>
      <c r="X320" s="65"/>
      <c r="Y320" s="65"/>
      <c r="Z320" s="65"/>
      <c r="AA320" s="65"/>
      <c r="AB320" s="65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65"/>
      <c r="BV320" s="11"/>
      <c r="BW320" s="11"/>
      <c r="BX320" s="11"/>
      <c r="BY320" s="11"/>
      <c r="BZ320" s="11"/>
      <c r="CA320" s="11"/>
      <c r="CB320" s="11"/>
      <c r="CC320" s="11"/>
      <c r="CD320" s="11"/>
      <c r="CE320" s="11"/>
      <c r="CF320" s="11"/>
      <c r="CG320" s="11"/>
      <c r="CH320" s="11"/>
      <c r="CI320" s="11"/>
      <c r="CJ320" s="11"/>
      <c r="CK320" s="11"/>
      <c r="CL320" s="11"/>
      <c r="CM320" s="11"/>
      <c r="CN320" s="11"/>
      <c r="CO320" s="11"/>
      <c r="CP320" s="11"/>
      <c r="CQ320" s="11"/>
      <c r="CR320" s="11"/>
      <c r="CS320" s="11"/>
      <c r="CT320" s="11"/>
      <c r="CU320" s="11"/>
      <c r="CV320" s="11"/>
      <c r="CW320" s="11"/>
      <c r="CX320" s="11"/>
      <c r="CY320" s="11"/>
      <c r="CZ320" s="11"/>
      <c r="DA320" s="11"/>
      <c r="DB320" s="11"/>
      <c r="DC320" s="11"/>
      <c r="DD320" s="11"/>
      <c r="DE320" s="11"/>
      <c r="DF320" s="11"/>
      <c r="DG320" s="11"/>
      <c r="DH320" s="11"/>
      <c r="DI320" s="11"/>
      <c r="DJ320" s="11"/>
      <c r="DK320" s="11"/>
      <c r="DL320" s="11"/>
      <c r="DM320" s="11"/>
      <c r="DN320" s="11"/>
      <c r="DO320" s="11"/>
      <c r="DP320" s="11"/>
      <c r="DQ320" s="11"/>
      <c r="DR320" s="11"/>
      <c r="DS320" s="11"/>
      <c r="DT320" s="11"/>
      <c r="DU320" s="11"/>
      <c r="DV320" s="11"/>
      <c r="DW320" s="11"/>
      <c r="DX320" s="11"/>
    </row>
    <row r="321" spans="6:128" ht="12.75">
      <c r="F321" s="11"/>
      <c r="G321" s="9">
        <f t="shared" si="69"/>
        <v>318</v>
      </c>
      <c r="H321" s="8">
        <f t="shared" si="65"/>
        <v>158.37429542627396</v>
      </c>
      <c r="I321" s="8">
        <f t="shared" si="67"/>
        <v>-22.750440616201175</v>
      </c>
      <c r="J321" s="8">
        <f t="shared" si="66"/>
        <v>25.266924066231404</v>
      </c>
      <c r="K321" s="8">
        <f t="shared" si="68"/>
        <v>183.64121949250537</v>
      </c>
      <c r="L321" s="8"/>
      <c r="M321" s="8"/>
      <c r="N321" s="8"/>
      <c r="O321" s="8">
        <v>81</v>
      </c>
      <c r="P321" s="64"/>
      <c r="Q321" s="11"/>
      <c r="R321" s="65"/>
      <c r="S321" s="65"/>
      <c r="T321" s="11"/>
      <c r="U321" s="65"/>
      <c r="V321" s="65"/>
      <c r="W321" s="11"/>
      <c r="X321" s="65"/>
      <c r="Y321" s="65"/>
      <c r="Z321" s="65"/>
      <c r="AA321" s="65"/>
      <c r="AB321" s="65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65"/>
      <c r="BV321" s="11"/>
      <c r="BW321" s="11"/>
      <c r="BX321" s="11"/>
      <c r="BY321" s="11"/>
      <c r="BZ321" s="11"/>
      <c r="CA321" s="11"/>
      <c r="CB321" s="11"/>
      <c r="CC321" s="11"/>
      <c r="CD321" s="11"/>
      <c r="CE321" s="11"/>
      <c r="CF321" s="11"/>
      <c r="CG321" s="11"/>
      <c r="CH321" s="11"/>
      <c r="CI321" s="11"/>
      <c r="CJ321" s="11"/>
      <c r="CK321" s="11"/>
      <c r="CL321" s="11"/>
      <c r="CM321" s="11"/>
      <c r="CN321" s="11"/>
      <c r="CO321" s="11"/>
      <c r="CP321" s="11"/>
      <c r="CQ321" s="11"/>
      <c r="CR321" s="11"/>
      <c r="CS321" s="11"/>
      <c r="CT321" s="11"/>
      <c r="CU321" s="11"/>
      <c r="CV321" s="11"/>
      <c r="CW321" s="11"/>
      <c r="CX321" s="11"/>
      <c r="CY321" s="11"/>
      <c r="CZ321" s="11"/>
      <c r="DA321" s="11"/>
      <c r="DB321" s="11"/>
      <c r="DC321" s="11"/>
      <c r="DD321" s="11"/>
      <c r="DE321" s="11"/>
      <c r="DF321" s="11"/>
      <c r="DG321" s="11"/>
      <c r="DH321" s="11"/>
      <c r="DI321" s="11"/>
      <c r="DJ321" s="11"/>
      <c r="DK321" s="11"/>
      <c r="DL321" s="11"/>
      <c r="DM321" s="11"/>
      <c r="DN321" s="11"/>
      <c r="DO321" s="11"/>
      <c r="DP321" s="11"/>
      <c r="DQ321" s="11"/>
      <c r="DR321" s="11"/>
      <c r="DS321" s="11"/>
      <c r="DT321" s="11"/>
      <c r="DU321" s="11"/>
      <c r="DV321" s="11"/>
      <c r="DW321" s="11"/>
      <c r="DX321" s="11"/>
    </row>
    <row r="322" spans="6:128" ht="12.75">
      <c r="F322" s="11"/>
      <c r="G322" s="9">
        <f t="shared" si="69"/>
        <v>319</v>
      </c>
      <c r="H322" s="8">
        <f t="shared" si="65"/>
        <v>158.43750203898986</v>
      </c>
      <c r="I322" s="8">
        <f t="shared" si="67"/>
        <v>-22.30600698567725</v>
      </c>
      <c r="J322" s="8">
        <f t="shared" si="66"/>
        <v>25.660125727574243</v>
      </c>
      <c r="K322" s="8">
        <f t="shared" si="68"/>
        <v>184.0976277665641</v>
      </c>
      <c r="L322" s="8"/>
      <c r="M322" s="8"/>
      <c r="N322" s="8"/>
      <c r="O322" s="8">
        <v>80</v>
      </c>
      <c r="P322" s="64"/>
      <c r="Q322" s="11"/>
      <c r="R322" s="65"/>
      <c r="S322" s="65"/>
      <c r="T322" s="11"/>
      <c r="U322" s="65"/>
      <c r="V322" s="65"/>
      <c r="W322" s="11"/>
      <c r="X322" s="65"/>
      <c r="Y322" s="65"/>
      <c r="Z322" s="65"/>
      <c r="AA322" s="65"/>
      <c r="AB322" s="65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65"/>
      <c r="BV322" s="11"/>
      <c r="BW322" s="11"/>
      <c r="BX322" s="11"/>
      <c r="BY322" s="11"/>
      <c r="BZ322" s="11"/>
      <c r="CA322" s="11"/>
      <c r="CB322" s="11"/>
      <c r="CC322" s="11"/>
      <c r="CD322" s="11"/>
      <c r="CE322" s="11"/>
      <c r="CF322" s="11"/>
      <c r="CG322" s="11"/>
      <c r="CH322" s="11"/>
      <c r="CI322" s="11"/>
      <c r="CJ322" s="11"/>
      <c r="CK322" s="11"/>
      <c r="CL322" s="11"/>
      <c r="CM322" s="11"/>
      <c r="CN322" s="11"/>
      <c r="CO322" s="11"/>
      <c r="CP322" s="11"/>
      <c r="CQ322" s="11"/>
      <c r="CR322" s="11"/>
      <c r="CS322" s="11"/>
      <c r="CT322" s="11"/>
      <c r="CU322" s="11"/>
      <c r="CV322" s="11"/>
      <c r="CW322" s="11"/>
      <c r="CX322" s="11"/>
      <c r="CY322" s="11"/>
      <c r="CZ322" s="11"/>
      <c r="DA322" s="11"/>
      <c r="DB322" s="11"/>
      <c r="DC322" s="11"/>
      <c r="DD322" s="11"/>
      <c r="DE322" s="11"/>
      <c r="DF322" s="11"/>
      <c r="DG322" s="11"/>
      <c r="DH322" s="11"/>
      <c r="DI322" s="11"/>
      <c r="DJ322" s="11"/>
      <c r="DK322" s="11"/>
      <c r="DL322" s="11"/>
      <c r="DM322" s="11"/>
      <c r="DN322" s="11"/>
      <c r="DO322" s="11"/>
      <c r="DP322" s="11"/>
      <c r="DQ322" s="11"/>
      <c r="DR322" s="11"/>
      <c r="DS322" s="11"/>
      <c r="DT322" s="11"/>
      <c r="DU322" s="11"/>
      <c r="DV322" s="11"/>
      <c r="DW322" s="11"/>
      <c r="DX322" s="11"/>
    </row>
    <row r="323" spans="6:128" ht="12.75">
      <c r="F323" s="11"/>
      <c r="G323" s="9">
        <f t="shared" si="69"/>
        <v>320</v>
      </c>
      <c r="H323" s="8">
        <f aca="true" t="shared" si="70" ref="H323:H386">SQRT($F$6^2-$F$3^2*(SIN(G323*PI()/180))^2)</f>
        <v>158.50037427934194</v>
      </c>
      <c r="I323" s="8">
        <f t="shared" si="67"/>
        <v>-21.854778729342346</v>
      </c>
      <c r="J323" s="8">
        <f aca="true" t="shared" si="71" ref="J323:J386">$F$3*COS(G323*PI()/180)</f>
        <v>26.045511066045243</v>
      </c>
      <c r="K323" s="8">
        <f t="shared" si="68"/>
        <v>184.54588534538718</v>
      </c>
      <c r="L323" s="8"/>
      <c r="M323" s="8"/>
      <c r="N323" s="8">
        <v>1</v>
      </c>
      <c r="O323" s="8">
        <v>79</v>
      </c>
      <c r="P323" s="64"/>
      <c r="Q323" s="11"/>
      <c r="R323" s="65"/>
      <c r="S323" s="65"/>
      <c r="T323" s="11"/>
      <c r="U323" s="65"/>
      <c r="V323" s="65"/>
      <c r="W323" s="11"/>
      <c r="X323" s="65"/>
      <c r="Y323" s="65"/>
      <c r="Z323" s="65"/>
      <c r="AA323" s="65"/>
      <c r="AB323" s="65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65"/>
      <c r="BV323" s="11"/>
      <c r="BW323" s="11"/>
      <c r="BX323" s="11"/>
      <c r="BY323" s="11"/>
      <c r="BZ323" s="11"/>
      <c r="CA323" s="11"/>
      <c r="CB323" s="11"/>
      <c r="CC323" s="11"/>
      <c r="CD323" s="11"/>
      <c r="CE323" s="11"/>
      <c r="CF323" s="11"/>
      <c r="CG323" s="11"/>
      <c r="CH323" s="11"/>
      <c r="CI323" s="11"/>
      <c r="CJ323" s="11"/>
      <c r="CK323" s="11"/>
      <c r="CL323" s="11"/>
      <c r="CM323" s="11"/>
      <c r="CN323" s="11"/>
      <c r="CO323" s="11"/>
      <c r="CP323" s="11"/>
      <c r="CQ323" s="11"/>
      <c r="CR323" s="11"/>
      <c r="CS323" s="11"/>
      <c r="CT323" s="11"/>
      <c r="CU323" s="11"/>
      <c r="CV323" s="11"/>
      <c r="CW323" s="11"/>
      <c r="CX323" s="11"/>
      <c r="CY323" s="11"/>
      <c r="CZ323" s="11"/>
      <c r="DA323" s="11"/>
      <c r="DB323" s="11"/>
      <c r="DC323" s="11"/>
      <c r="DD323" s="11"/>
      <c r="DE323" s="11"/>
      <c r="DF323" s="11"/>
      <c r="DG323" s="11"/>
      <c r="DH323" s="11"/>
      <c r="DI323" s="11"/>
      <c r="DJ323" s="11"/>
      <c r="DK323" s="11"/>
      <c r="DL323" s="11"/>
      <c r="DM323" s="11"/>
      <c r="DN323" s="11"/>
      <c r="DO323" s="11"/>
      <c r="DP323" s="11"/>
      <c r="DQ323" s="11"/>
      <c r="DR323" s="11"/>
      <c r="DS323" s="11"/>
      <c r="DT323" s="11"/>
      <c r="DU323" s="11"/>
      <c r="DV323" s="11"/>
      <c r="DW323" s="11"/>
      <c r="DX323" s="11"/>
    </row>
    <row r="324" spans="6:128" ht="12.75">
      <c r="F324" s="11"/>
      <c r="G324" s="9">
        <f t="shared" si="69"/>
        <v>321</v>
      </c>
      <c r="H324" s="8">
        <f t="shared" si="70"/>
        <v>158.56283599031858</v>
      </c>
      <c r="I324" s="8">
        <f aca="true" t="shared" si="72" ref="I324:I387">$F$3*SIN(G324*PI()/180)</f>
        <v>-21.396893295694486</v>
      </c>
      <c r="J324" s="8">
        <f t="shared" si="71"/>
        <v>26.422962689537</v>
      </c>
      <c r="K324" s="8">
        <f aca="true" t="shared" si="73" ref="K324:K387">H324+J324</f>
        <v>184.98579867985558</v>
      </c>
      <c r="L324" s="8"/>
      <c r="M324" s="8"/>
      <c r="N324" s="8">
        <v>2</v>
      </c>
      <c r="O324" s="8">
        <v>78</v>
      </c>
      <c r="P324" s="64"/>
      <c r="Q324" s="11"/>
      <c r="R324" s="65"/>
      <c r="S324" s="65"/>
      <c r="T324" s="11"/>
      <c r="U324" s="65"/>
      <c r="V324" s="65"/>
      <c r="W324" s="11"/>
      <c r="X324" s="65"/>
      <c r="Y324" s="65"/>
      <c r="Z324" s="65"/>
      <c r="AA324" s="65"/>
      <c r="AB324" s="65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65"/>
      <c r="BV324" s="11"/>
      <c r="BW324" s="11"/>
      <c r="BX324" s="11"/>
      <c r="BY324" s="11"/>
      <c r="BZ324" s="11"/>
      <c r="CA324" s="11"/>
      <c r="CB324" s="11"/>
      <c r="CC324" s="11"/>
      <c r="CD324" s="11"/>
      <c r="CE324" s="11"/>
      <c r="CF324" s="11"/>
      <c r="CG324" s="11"/>
      <c r="CH324" s="11"/>
      <c r="CI324" s="11"/>
      <c r="CJ324" s="11"/>
      <c r="CK324" s="11"/>
      <c r="CL324" s="11"/>
      <c r="CM324" s="11"/>
      <c r="CN324" s="11"/>
      <c r="CO324" s="11"/>
      <c r="CP324" s="11"/>
      <c r="CQ324" s="11"/>
      <c r="CR324" s="11"/>
      <c r="CS324" s="11"/>
      <c r="CT324" s="11"/>
      <c r="CU324" s="11"/>
      <c r="CV324" s="11"/>
      <c r="CW324" s="11"/>
      <c r="CX324" s="11"/>
      <c r="CY324" s="11"/>
      <c r="CZ324" s="11"/>
      <c r="DA324" s="11"/>
      <c r="DB324" s="11"/>
      <c r="DC324" s="11"/>
      <c r="DD324" s="11"/>
      <c r="DE324" s="11"/>
      <c r="DF324" s="11"/>
      <c r="DG324" s="11"/>
      <c r="DH324" s="11"/>
      <c r="DI324" s="11"/>
      <c r="DJ324" s="11"/>
      <c r="DK324" s="11"/>
      <c r="DL324" s="11"/>
      <c r="DM324" s="11"/>
      <c r="DN324" s="11"/>
      <c r="DO324" s="11"/>
      <c r="DP324" s="11"/>
      <c r="DQ324" s="11"/>
      <c r="DR324" s="11"/>
      <c r="DS324" s="11"/>
      <c r="DT324" s="11"/>
      <c r="DU324" s="11"/>
      <c r="DV324" s="11"/>
      <c r="DW324" s="11"/>
      <c r="DX324" s="11"/>
    </row>
    <row r="325" spans="6:128" ht="12.75">
      <c r="F325" s="11"/>
      <c r="G325" s="9">
        <f aca="true" t="shared" si="74" ref="G325:G388">G324+1</f>
        <v>322</v>
      </c>
      <c r="H325" s="8">
        <f t="shared" si="70"/>
        <v>158.6248116016426</v>
      </c>
      <c r="I325" s="8">
        <f t="shared" si="72"/>
        <v>-20.9324901610724</v>
      </c>
      <c r="J325" s="8">
        <f t="shared" si="71"/>
        <v>26.792365622628534</v>
      </c>
      <c r="K325" s="8">
        <f t="shared" si="73"/>
        <v>185.41717722427111</v>
      </c>
      <c r="L325" s="8"/>
      <c r="M325" s="8"/>
      <c r="N325" s="8">
        <v>3</v>
      </c>
      <c r="O325" s="8">
        <v>77</v>
      </c>
      <c r="P325" s="64"/>
      <c r="Q325" s="11"/>
      <c r="R325" s="65"/>
      <c r="S325" s="65"/>
      <c r="T325" s="11"/>
      <c r="U325" s="65"/>
      <c r="V325" s="65"/>
      <c r="W325" s="11"/>
      <c r="X325" s="65"/>
      <c r="Y325" s="65"/>
      <c r="Z325" s="65"/>
      <c r="AA325" s="65"/>
      <c r="AB325" s="65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65"/>
      <c r="BV325" s="11"/>
      <c r="BW325" s="11"/>
      <c r="BX325" s="11"/>
      <c r="BY325" s="11"/>
      <c r="BZ325" s="11"/>
      <c r="CA325" s="11"/>
      <c r="CB325" s="11"/>
      <c r="CC325" s="11"/>
      <c r="CD325" s="11"/>
      <c r="CE325" s="11"/>
      <c r="CF325" s="11"/>
      <c r="CG325" s="11"/>
      <c r="CH325" s="11"/>
      <c r="CI325" s="11"/>
      <c r="CJ325" s="11"/>
      <c r="CK325" s="11"/>
      <c r="CL325" s="11"/>
      <c r="CM325" s="11"/>
      <c r="CN325" s="11"/>
      <c r="CO325" s="11"/>
      <c r="CP325" s="11"/>
      <c r="CQ325" s="11"/>
      <c r="CR325" s="11"/>
      <c r="CS325" s="11"/>
      <c r="CT325" s="11"/>
      <c r="CU325" s="11"/>
      <c r="CV325" s="11"/>
      <c r="CW325" s="11"/>
      <c r="CX325" s="11"/>
      <c r="CY325" s="11"/>
      <c r="CZ325" s="11"/>
      <c r="DA325" s="11"/>
      <c r="DB325" s="11"/>
      <c r="DC325" s="11"/>
      <c r="DD325" s="11"/>
      <c r="DE325" s="11"/>
      <c r="DF325" s="11"/>
      <c r="DG325" s="11"/>
      <c r="DH325" s="11"/>
      <c r="DI325" s="11"/>
      <c r="DJ325" s="11"/>
      <c r="DK325" s="11"/>
      <c r="DL325" s="11"/>
      <c r="DM325" s="11"/>
      <c r="DN325" s="11"/>
      <c r="DO325" s="11"/>
      <c r="DP325" s="11"/>
      <c r="DQ325" s="11"/>
      <c r="DR325" s="11"/>
      <c r="DS325" s="11"/>
      <c r="DT325" s="11"/>
      <c r="DU325" s="11"/>
      <c r="DV325" s="11"/>
      <c r="DW325" s="11"/>
      <c r="DX325" s="11"/>
    </row>
    <row r="326" spans="6:128" ht="12.75">
      <c r="F326" s="11"/>
      <c r="G326" s="9">
        <f t="shared" si="74"/>
        <v>323</v>
      </c>
      <c r="H326" s="8">
        <f t="shared" si="70"/>
        <v>158.68622621910896</v>
      </c>
      <c r="I326" s="8">
        <f t="shared" si="72"/>
        <v>-20.46171078716964</v>
      </c>
      <c r="J326" s="8">
        <f t="shared" si="71"/>
        <v>27.153607341607955</v>
      </c>
      <c r="K326" s="8">
        <f t="shared" si="73"/>
        <v>185.83983356071693</v>
      </c>
      <c r="L326" s="8"/>
      <c r="M326" s="8"/>
      <c r="N326" s="8">
        <v>4</v>
      </c>
      <c r="O326" s="8">
        <v>76</v>
      </c>
      <c r="P326" s="64"/>
      <c r="Q326" s="11"/>
      <c r="R326" s="65"/>
      <c r="S326" s="65"/>
      <c r="T326" s="11"/>
      <c r="U326" s="65"/>
      <c r="V326" s="65"/>
      <c r="W326" s="11"/>
      <c r="X326" s="65"/>
      <c r="Y326" s="65"/>
      <c r="Z326" s="65"/>
      <c r="AA326" s="65"/>
      <c r="AB326" s="65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65"/>
      <c r="BV326" s="11"/>
      <c r="BW326" s="11"/>
      <c r="BX326" s="11"/>
      <c r="BY326" s="11"/>
      <c r="BZ326" s="11"/>
      <c r="CA326" s="11"/>
      <c r="CB326" s="11"/>
      <c r="CC326" s="11"/>
      <c r="CD326" s="11"/>
      <c r="CE326" s="11"/>
      <c r="CF326" s="11"/>
      <c r="CG326" s="11"/>
      <c r="CH326" s="11"/>
      <c r="CI326" s="11"/>
      <c r="CJ326" s="11"/>
      <c r="CK326" s="11"/>
      <c r="CL326" s="11"/>
      <c r="CM326" s="11"/>
      <c r="CN326" s="11"/>
      <c r="CO326" s="11"/>
      <c r="CP326" s="11"/>
      <c r="CQ326" s="11"/>
      <c r="CR326" s="11"/>
      <c r="CS326" s="11"/>
      <c r="CT326" s="11"/>
      <c r="CU326" s="11"/>
      <c r="CV326" s="11"/>
      <c r="CW326" s="11"/>
      <c r="CX326" s="11"/>
      <c r="CY326" s="11"/>
      <c r="CZ326" s="11"/>
      <c r="DA326" s="11"/>
      <c r="DB326" s="11"/>
      <c r="DC326" s="11"/>
      <c r="DD326" s="11"/>
      <c r="DE326" s="11"/>
      <c r="DF326" s="11"/>
      <c r="DG326" s="11"/>
      <c r="DH326" s="11"/>
      <c r="DI326" s="11"/>
      <c r="DJ326" s="11"/>
      <c r="DK326" s="11"/>
      <c r="DL326" s="11"/>
      <c r="DM326" s="11"/>
      <c r="DN326" s="11"/>
      <c r="DO326" s="11"/>
      <c r="DP326" s="11"/>
      <c r="DQ326" s="11"/>
      <c r="DR326" s="11"/>
      <c r="DS326" s="11"/>
      <c r="DT326" s="11"/>
      <c r="DU326" s="11"/>
      <c r="DV326" s="11"/>
      <c r="DW326" s="11"/>
      <c r="DX326" s="11"/>
    </row>
    <row r="327" spans="6:128" ht="12.75">
      <c r="F327" s="11"/>
      <c r="G327" s="9">
        <f t="shared" si="74"/>
        <v>324</v>
      </c>
      <c r="H327" s="8">
        <f t="shared" si="70"/>
        <v>158.74700571270225</v>
      </c>
      <c r="I327" s="8">
        <f t="shared" si="72"/>
        <v>-19.984698577944094</v>
      </c>
      <c r="J327" s="8">
        <f t="shared" si="71"/>
        <v>27.506577808748208</v>
      </c>
      <c r="K327" s="8">
        <f t="shared" si="73"/>
        <v>186.25358352145045</v>
      </c>
      <c r="L327" s="8"/>
      <c r="M327" s="8"/>
      <c r="N327" s="8">
        <v>5</v>
      </c>
      <c r="O327" s="8">
        <v>75</v>
      </c>
      <c r="P327" s="64"/>
      <c r="Q327" s="11"/>
      <c r="R327" s="65"/>
      <c r="S327" s="65"/>
      <c r="T327" s="11"/>
      <c r="U327" s="65"/>
      <c r="V327" s="65"/>
      <c r="W327" s="11"/>
      <c r="X327" s="65"/>
      <c r="Y327" s="65"/>
      <c r="Z327" s="65"/>
      <c r="AA327" s="65"/>
      <c r="AB327" s="65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65"/>
      <c r="BV327" s="11"/>
      <c r="BW327" s="11"/>
      <c r="BX327" s="11"/>
      <c r="BY327" s="11"/>
      <c r="BZ327" s="11"/>
      <c r="CA327" s="11"/>
      <c r="CB327" s="11"/>
      <c r="CC327" s="11"/>
      <c r="CD327" s="11"/>
      <c r="CE327" s="11"/>
      <c r="CF327" s="11"/>
      <c r="CG327" s="11"/>
      <c r="CH327" s="11"/>
      <c r="CI327" s="11"/>
      <c r="CJ327" s="11"/>
      <c r="CK327" s="11"/>
      <c r="CL327" s="11"/>
      <c r="CM327" s="11"/>
      <c r="CN327" s="11"/>
      <c r="CO327" s="11"/>
      <c r="CP327" s="11"/>
      <c r="CQ327" s="11"/>
      <c r="CR327" s="11"/>
      <c r="CS327" s="11"/>
      <c r="CT327" s="11"/>
      <c r="CU327" s="11"/>
      <c r="CV327" s="11"/>
      <c r="CW327" s="11"/>
      <c r="CX327" s="11"/>
      <c r="CY327" s="11"/>
      <c r="CZ327" s="11"/>
      <c r="DA327" s="11"/>
      <c r="DB327" s="11"/>
      <c r="DC327" s="11"/>
      <c r="DD327" s="11"/>
      <c r="DE327" s="11"/>
      <c r="DF327" s="11"/>
      <c r="DG327" s="11"/>
      <c r="DH327" s="11"/>
      <c r="DI327" s="11"/>
      <c r="DJ327" s="11"/>
      <c r="DK327" s="11"/>
      <c r="DL327" s="11"/>
      <c r="DM327" s="11"/>
      <c r="DN327" s="11"/>
      <c r="DO327" s="11"/>
      <c r="DP327" s="11"/>
      <c r="DQ327" s="11"/>
      <c r="DR327" s="11"/>
      <c r="DS327" s="11"/>
      <c r="DT327" s="11"/>
      <c r="DU327" s="11"/>
      <c r="DV327" s="11"/>
      <c r="DW327" s="11"/>
      <c r="DX327" s="11"/>
    </row>
    <row r="328" spans="6:128" ht="12.75">
      <c r="F328" s="11"/>
      <c r="G328" s="9">
        <f t="shared" si="74"/>
        <v>325</v>
      </c>
      <c r="H328" s="8">
        <f t="shared" si="70"/>
        <v>158.80707680340393</v>
      </c>
      <c r="I328" s="8">
        <f t="shared" si="72"/>
        <v>-19.50159883593558</v>
      </c>
      <c r="J328" s="8">
        <f t="shared" si="71"/>
        <v>27.851169505825712</v>
      </c>
      <c r="K328" s="8">
        <f t="shared" si="73"/>
        <v>186.65824630922964</v>
      </c>
      <c r="L328" s="8"/>
      <c r="M328" s="8"/>
      <c r="N328" s="8">
        <v>6</v>
      </c>
      <c r="O328" s="8">
        <v>74</v>
      </c>
      <c r="P328" s="64"/>
      <c r="Q328" s="11"/>
      <c r="R328" s="65"/>
      <c r="S328" s="65"/>
      <c r="T328" s="11"/>
      <c r="U328" s="65"/>
      <c r="V328" s="65"/>
      <c r="W328" s="11"/>
      <c r="X328" s="65"/>
      <c r="Y328" s="65"/>
      <c r="Z328" s="65"/>
      <c r="AA328" s="65"/>
      <c r="AB328" s="65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65"/>
      <c r="BV328" s="11"/>
      <c r="BW328" s="11"/>
      <c r="BX328" s="11"/>
      <c r="BY328" s="11"/>
      <c r="BZ328" s="11"/>
      <c r="CA328" s="11"/>
      <c r="CB328" s="11"/>
      <c r="CC328" s="11"/>
      <c r="CD328" s="11"/>
      <c r="CE328" s="11"/>
      <c r="CF328" s="11"/>
      <c r="CG328" s="11"/>
      <c r="CH328" s="11"/>
      <c r="CI328" s="11"/>
      <c r="CJ328" s="11"/>
      <c r="CK328" s="11"/>
      <c r="CL328" s="11"/>
      <c r="CM328" s="11"/>
      <c r="CN328" s="11"/>
      <c r="CO328" s="11"/>
      <c r="CP328" s="11"/>
      <c r="CQ328" s="11"/>
      <c r="CR328" s="11"/>
      <c r="CS328" s="11"/>
      <c r="CT328" s="11"/>
      <c r="CU328" s="11"/>
      <c r="CV328" s="11"/>
      <c r="CW328" s="11"/>
      <c r="CX328" s="11"/>
      <c r="CY328" s="11"/>
      <c r="CZ328" s="11"/>
      <c r="DA328" s="11"/>
      <c r="DB328" s="11"/>
      <c r="DC328" s="11"/>
      <c r="DD328" s="11"/>
      <c r="DE328" s="11"/>
      <c r="DF328" s="11"/>
      <c r="DG328" s="11"/>
      <c r="DH328" s="11"/>
      <c r="DI328" s="11"/>
      <c r="DJ328" s="11"/>
      <c r="DK328" s="11"/>
      <c r="DL328" s="11"/>
      <c r="DM328" s="11"/>
      <c r="DN328" s="11"/>
      <c r="DO328" s="11"/>
      <c r="DP328" s="11"/>
      <c r="DQ328" s="11"/>
      <c r="DR328" s="11"/>
      <c r="DS328" s="11"/>
      <c r="DT328" s="11"/>
      <c r="DU328" s="11"/>
      <c r="DV328" s="11"/>
      <c r="DW328" s="11"/>
      <c r="DX328" s="11"/>
    </row>
    <row r="329" spans="6:128" ht="12.75">
      <c r="F329" s="11"/>
      <c r="G329" s="9">
        <f t="shared" si="74"/>
        <v>326</v>
      </c>
      <c r="H329" s="8">
        <f t="shared" si="70"/>
        <v>158.86636714860197</v>
      </c>
      <c r="I329" s="8">
        <f t="shared" si="72"/>
        <v>-19.01255871800541</v>
      </c>
      <c r="J329" s="8">
        <f t="shared" si="71"/>
        <v>28.187277466871407</v>
      </c>
      <c r="K329" s="8">
        <f t="shared" si="73"/>
        <v>187.0536446154734</v>
      </c>
      <c r="L329" s="8"/>
      <c r="M329" s="8"/>
      <c r="N329" s="8">
        <v>7</v>
      </c>
      <c r="O329" s="8">
        <v>73</v>
      </c>
      <c r="P329" s="64"/>
      <c r="Q329" s="11"/>
      <c r="R329" s="65"/>
      <c r="S329" s="65"/>
      <c r="T329" s="11"/>
      <c r="U329" s="65"/>
      <c r="V329" s="65"/>
      <c r="W329" s="11"/>
      <c r="X329" s="65"/>
      <c r="Y329" s="65"/>
      <c r="Z329" s="65"/>
      <c r="AA329" s="65"/>
      <c r="AB329" s="65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65"/>
      <c r="BV329" s="11"/>
      <c r="BW329" s="11"/>
      <c r="BX329" s="11"/>
      <c r="BY329" s="11"/>
      <c r="BZ329" s="11"/>
      <c r="CA329" s="11"/>
      <c r="CB329" s="11"/>
      <c r="CC329" s="11"/>
      <c r="CD329" s="11"/>
      <c r="CE329" s="11"/>
      <c r="CF329" s="11"/>
      <c r="CG329" s="11"/>
      <c r="CH329" s="11"/>
      <c r="CI329" s="11"/>
      <c r="CJ329" s="11"/>
      <c r="CK329" s="11"/>
      <c r="CL329" s="11"/>
      <c r="CM329" s="11"/>
      <c r="CN329" s="11"/>
      <c r="CO329" s="11"/>
      <c r="CP329" s="11"/>
      <c r="CQ329" s="11"/>
      <c r="CR329" s="11"/>
      <c r="CS329" s="11"/>
      <c r="CT329" s="11"/>
      <c r="CU329" s="11"/>
      <c r="CV329" s="11"/>
      <c r="CW329" s="11"/>
      <c r="CX329" s="11"/>
      <c r="CY329" s="11"/>
      <c r="CZ329" s="11"/>
      <c r="DA329" s="11"/>
      <c r="DB329" s="11"/>
      <c r="DC329" s="11"/>
      <c r="DD329" s="11"/>
      <c r="DE329" s="11"/>
      <c r="DF329" s="11"/>
      <c r="DG329" s="11"/>
      <c r="DH329" s="11"/>
      <c r="DI329" s="11"/>
      <c r="DJ329" s="11"/>
      <c r="DK329" s="11"/>
      <c r="DL329" s="11"/>
      <c r="DM329" s="11"/>
      <c r="DN329" s="11"/>
      <c r="DO329" s="11"/>
      <c r="DP329" s="11"/>
      <c r="DQ329" s="11"/>
      <c r="DR329" s="11"/>
      <c r="DS329" s="11"/>
      <c r="DT329" s="11"/>
      <c r="DU329" s="11"/>
      <c r="DV329" s="11"/>
      <c r="DW329" s="11"/>
      <c r="DX329" s="11"/>
    </row>
    <row r="330" spans="6:128" ht="12.75">
      <c r="F330" s="11"/>
      <c r="G330" s="9">
        <f t="shared" si="74"/>
        <v>327</v>
      </c>
      <c r="H330" s="8">
        <f t="shared" si="70"/>
        <v>158.92480542601842</v>
      </c>
      <c r="I330" s="8">
        <f t="shared" si="72"/>
        <v>-18.517727190510918</v>
      </c>
      <c r="J330" s="8">
        <f t="shared" si="71"/>
        <v>28.51479931014442</v>
      </c>
      <c r="K330" s="8">
        <f t="shared" si="73"/>
        <v>187.43960473616283</v>
      </c>
      <c r="L330" s="8"/>
      <c r="M330" s="8"/>
      <c r="N330" s="8">
        <v>8</v>
      </c>
      <c r="O330" s="8">
        <v>72</v>
      </c>
      <c r="P330" s="64"/>
      <c r="Q330" s="11"/>
      <c r="R330" s="65"/>
      <c r="S330" s="65"/>
      <c r="T330" s="11"/>
      <c r="U330" s="65"/>
      <c r="V330" s="65"/>
      <c r="W330" s="11"/>
      <c r="X330" s="65"/>
      <c r="Y330" s="65"/>
      <c r="Z330" s="65"/>
      <c r="AA330" s="65"/>
      <c r="AB330" s="65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65"/>
      <c r="BV330" s="11"/>
      <c r="BW330" s="11"/>
      <c r="BX330" s="11"/>
      <c r="BY330" s="11"/>
      <c r="BZ330" s="11"/>
      <c r="CA330" s="11"/>
      <c r="CB330" s="11"/>
      <c r="CC330" s="11"/>
      <c r="CD330" s="11"/>
      <c r="CE330" s="11"/>
      <c r="CF330" s="11"/>
      <c r="CG330" s="11"/>
      <c r="CH330" s="11"/>
      <c r="CI330" s="11"/>
      <c r="CJ330" s="11"/>
      <c r="CK330" s="11"/>
      <c r="CL330" s="11"/>
      <c r="CM330" s="11"/>
      <c r="CN330" s="11"/>
      <c r="CO330" s="11"/>
      <c r="CP330" s="11"/>
      <c r="CQ330" s="11"/>
      <c r="CR330" s="11"/>
      <c r="CS330" s="11"/>
      <c r="CT330" s="11"/>
      <c r="CU330" s="11"/>
      <c r="CV330" s="11"/>
      <c r="CW330" s="11"/>
      <c r="CX330" s="11"/>
      <c r="CY330" s="11"/>
      <c r="CZ330" s="11"/>
      <c r="DA330" s="11"/>
      <c r="DB330" s="11"/>
      <c r="DC330" s="11"/>
      <c r="DD330" s="11"/>
      <c r="DE330" s="11"/>
      <c r="DF330" s="11"/>
      <c r="DG330" s="11"/>
      <c r="DH330" s="11"/>
      <c r="DI330" s="11"/>
      <c r="DJ330" s="11"/>
      <c r="DK330" s="11"/>
      <c r="DL330" s="11"/>
      <c r="DM330" s="11"/>
      <c r="DN330" s="11"/>
      <c r="DO330" s="11"/>
      <c r="DP330" s="11"/>
      <c r="DQ330" s="11"/>
      <c r="DR330" s="11"/>
      <c r="DS330" s="11"/>
      <c r="DT330" s="11"/>
      <c r="DU330" s="11"/>
      <c r="DV330" s="11"/>
      <c r="DW330" s="11"/>
      <c r="DX330" s="11"/>
    </row>
    <row r="331" spans="6:128" ht="12.75">
      <c r="F331" s="11"/>
      <c r="G331" s="9">
        <f t="shared" si="74"/>
        <v>328</v>
      </c>
      <c r="H331" s="8">
        <f t="shared" si="70"/>
        <v>158.9823214160747</v>
      </c>
      <c r="I331" s="8">
        <f t="shared" si="72"/>
        <v>-18.017254983928996</v>
      </c>
      <c r="J331" s="8">
        <f t="shared" si="71"/>
        <v>28.833635269318464</v>
      </c>
      <c r="K331" s="8">
        <f t="shared" si="73"/>
        <v>187.8159566853932</v>
      </c>
      <c r="L331" s="8"/>
      <c r="M331" s="8"/>
      <c r="N331" s="8">
        <v>9</v>
      </c>
      <c r="O331" s="8">
        <v>71</v>
      </c>
      <c r="P331" s="64"/>
      <c r="Q331" s="11"/>
      <c r="R331" s="65"/>
      <c r="S331" s="65"/>
      <c r="T331" s="11"/>
      <c r="U331" s="65"/>
      <c r="V331" s="65"/>
      <c r="W331" s="11"/>
      <c r="X331" s="65"/>
      <c r="Y331" s="65"/>
      <c r="Z331" s="65"/>
      <c r="AA331" s="65"/>
      <c r="AB331" s="65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65"/>
      <c r="BV331" s="11"/>
      <c r="BW331" s="11"/>
      <c r="BX331" s="11"/>
      <c r="BY331" s="11"/>
      <c r="BZ331" s="11"/>
      <c r="CA331" s="11"/>
      <c r="CB331" s="11"/>
      <c r="CC331" s="11"/>
      <c r="CD331" s="11"/>
      <c r="CE331" s="11"/>
      <c r="CF331" s="11"/>
      <c r="CG331" s="11"/>
      <c r="CH331" s="11"/>
      <c r="CI331" s="11"/>
      <c r="CJ331" s="11"/>
      <c r="CK331" s="11"/>
      <c r="CL331" s="11"/>
      <c r="CM331" s="11"/>
      <c r="CN331" s="11"/>
      <c r="CO331" s="11"/>
      <c r="CP331" s="11"/>
      <c r="CQ331" s="11"/>
      <c r="CR331" s="11"/>
      <c r="CS331" s="11"/>
      <c r="CT331" s="11"/>
      <c r="CU331" s="11"/>
      <c r="CV331" s="11"/>
      <c r="CW331" s="11"/>
      <c r="CX331" s="11"/>
      <c r="CY331" s="11"/>
      <c r="CZ331" s="11"/>
      <c r="DA331" s="11"/>
      <c r="DB331" s="11"/>
      <c r="DC331" s="11"/>
      <c r="DD331" s="11"/>
      <c r="DE331" s="11"/>
      <c r="DF331" s="11"/>
      <c r="DG331" s="11"/>
      <c r="DH331" s="11"/>
      <c r="DI331" s="11"/>
      <c r="DJ331" s="11"/>
      <c r="DK331" s="11"/>
      <c r="DL331" s="11"/>
      <c r="DM331" s="11"/>
      <c r="DN331" s="11"/>
      <c r="DO331" s="11"/>
      <c r="DP331" s="11"/>
      <c r="DQ331" s="11"/>
      <c r="DR331" s="11"/>
      <c r="DS331" s="11"/>
      <c r="DT331" s="11"/>
      <c r="DU331" s="11"/>
      <c r="DV331" s="11"/>
      <c r="DW331" s="11"/>
      <c r="DX331" s="11"/>
    </row>
    <row r="332" spans="6:128" ht="12.75">
      <c r="F332" s="11"/>
      <c r="G332" s="9">
        <f t="shared" si="74"/>
        <v>329</v>
      </c>
      <c r="H332" s="8">
        <f t="shared" si="70"/>
        <v>159.03884608261671</v>
      </c>
      <c r="I332" s="8">
        <f t="shared" si="72"/>
        <v>-17.51129454694185</v>
      </c>
      <c r="J332" s="8">
        <f t="shared" si="71"/>
        <v>29.143688223871813</v>
      </c>
      <c r="K332" s="8">
        <f t="shared" si="73"/>
        <v>188.18253430648852</v>
      </c>
      <c r="L332" s="8"/>
      <c r="M332" s="8"/>
      <c r="N332" s="8">
        <v>10</v>
      </c>
      <c r="O332" s="8">
        <v>70</v>
      </c>
      <c r="P332" s="64"/>
      <c r="Q332" s="11"/>
      <c r="R332" s="65"/>
      <c r="S332" s="65"/>
      <c r="T332" s="11"/>
      <c r="U332" s="65"/>
      <c r="V332" s="65"/>
      <c r="W332" s="11"/>
      <c r="X332" s="65"/>
      <c r="Y332" s="65"/>
      <c r="Z332" s="65"/>
      <c r="AA332" s="65"/>
      <c r="AB332" s="65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65"/>
      <c r="BV332" s="11"/>
      <c r="BW332" s="11"/>
      <c r="BX332" s="11"/>
      <c r="BY332" s="11"/>
      <c r="BZ332" s="11"/>
      <c r="CA332" s="11"/>
      <c r="CB332" s="11"/>
      <c r="CC332" s="11"/>
      <c r="CD332" s="11"/>
      <c r="CE332" s="11"/>
      <c r="CF332" s="11"/>
      <c r="CG332" s="11"/>
      <c r="CH332" s="11"/>
      <c r="CI332" s="11"/>
      <c r="CJ332" s="11"/>
      <c r="CK332" s="11"/>
      <c r="CL332" s="11"/>
      <c r="CM332" s="11"/>
      <c r="CN332" s="11"/>
      <c r="CO332" s="11"/>
      <c r="CP332" s="11"/>
      <c r="CQ332" s="11"/>
      <c r="CR332" s="11"/>
      <c r="CS332" s="11"/>
      <c r="CT332" s="11"/>
      <c r="CU332" s="11"/>
      <c r="CV332" s="11"/>
      <c r="CW332" s="11"/>
      <c r="CX332" s="11"/>
      <c r="CY332" s="11"/>
      <c r="CZ332" s="11"/>
      <c r="DA332" s="11"/>
      <c r="DB332" s="11"/>
      <c r="DC332" s="11"/>
      <c r="DD332" s="11"/>
      <c r="DE332" s="11"/>
      <c r="DF332" s="11"/>
      <c r="DG332" s="11"/>
      <c r="DH332" s="11"/>
      <c r="DI332" s="11"/>
      <c r="DJ332" s="11"/>
      <c r="DK332" s="11"/>
      <c r="DL332" s="11"/>
      <c r="DM332" s="11"/>
      <c r="DN332" s="11"/>
      <c r="DO332" s="11"/>
      <c r="DP332" s="11"/>
      <c r="DQ332" s="11"/>
      <c r="DR332" s="11"/>
      <c r="DS332" s="11"/>
      <c r="DT332" s="11"/>
      <c r="DU332" s="11"/>
      <c r="DV332" s="11"/>
      <c r="DW332" s="11"/>
      <c r="DX332" s="11"/>
    </row>
    <row r="333" spans="6:128" ht="12.75">
      <c r="F333" s="11"/>
      <c r="G333" s="9">
        <f t="shared" si="74"/>
        <v>330</v>
      </c>
      <c r="H333" s="8">
        <f t="shared" si="70"/>
        <v>159.0943116519255</v>
      </c>
      <c r="I333" s="8">
        <f t="shared" si="72"/>
        <v>-17.000000000000014</v>
      </c>
      <c r="J333" s="8">
        <f t="shared" si="71"/>
        <v>29.444863728670903</v>
      </c>
      <c r="K333" s="8">
        <f t="shared" si="73"/>
        <v>188.5391753805964</v>
      </c>
      <c r="L333" s="8"/>
      <c r="M333" s="8"/>
      <c r="N333" s="8">
        <v>11</v>
      </c>
      <c r="O333" s="8">
        <v>69</v>
      </c>
      <c r="P333" s="64"/>
      <c r="Q333" s="11"/>
      <c r="R333" s="65"/>
      <c r="S333" s="65"/>
      <c r="T333" s="11"/>
      <c r="U333" s="65"/>
      <c r="V333" s="65"/>
      <c r="W333" s="11"/>
      <c r="X333" s="65"/>
      <c r="Y333" s="65"/>
      <c r="Z333" s="65"/>
      <c r="AA333" s="65"/>
      <c r="AB333" s="65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65"/>
      <c r="BV333" s="11"/>
      <c r="BW333" s="11"/>
      <c r="BX333" s="11"/>
      <c r="BY333" s="11"/>
      <c r="BZ333" s="11"/>
      <c r="CA333" s="11"/>
      <c r="CB333" s="11"/>
      <c r="CC333" s="11"/>
      <c r="CD333" s="11"/>
      <c r="CE333" s="11"/>
      <c r="CF333" s="11"/>
      <c r="CG333" s="11"/>
      <c r="CH333" s="11"/>
      <c r="CI333" s="11"/>
      <c r="CJ333" s="11"/>
      <c r="CK333" s="11"/>
      <c r="CL333" s="11"/>
      <c r="CM333" s="11"/>
      <c r="CN333" s="11"/>
      <c r="CO333" s="11"/>
      <c r="CP333" s="11"/>
      <c r="CQ333" s="11"/>
      <c r="CR333" s="11"/>
      <c r="CS333" s="11"/>
      <c r="CT333" s="11"/>
      <c r="CU333" s="11"/>
      <c r="CV333" s="11"/>
      <c r="CW333" s="11"/>
      <c r="CX333" s="11"/>
      <c r="CY333" s="11"/>
      <c r="CZ333" s="11"/>
      <c r="DA333" s="11"/>
      <c r="DB333" s="11"/>
      <c r="DC333" s="11"/>
      <c r="DD333" s="11"/>
      <c r="DE333" s="11"/>
      <c r="DF333" s="11"/>
      <c r="DG333" s="11"/>
      <c r="DH333" s="11"/>
      <c r="DI333" s="11"/>
      <c r="DJ333" s="11"/>
      <c r="DK333" s="11"/>
      <c r="DL333" s="11"/>
      <c r="DM333" s="11"/>
      <c r="DN333" s="11"/>
      <c r="DO333" s="11"/>
      <c r="DP333" s="11"/>
      <c r="DQ333" s="11"/>
      <c r="DR333" s="11"/>
      <c r="DS333" s="11"/>
      <c r="DT333" s="11"/>
      <c r="DU333" s="11"/>
      <c r="DV333" s="11"/>
      <c r="DW333" s="11"/>
      <c r="DX333" s="11"/>
    </row>
    <row r="334" spans="6:128" ht="12.75">
      <c r="F334" s="11"/>
      <c r="G334" s="9">
        <f t="shared" si="74"/>
        <v>331</v>
      </c>
      <c r="H334" s="8">
        <f t="shared" si="70"/>
        <v>159.148651689943</v>
      </c>
      <c r="I334" s="8">
        <f t="shared" si="72"/>
        <v>-16.483527088375453</v>
      </c>
      <c r="J334" s="8">
        <f t="shared" si="71"/>
        <v>29.737070042739457</v>
      </c>
      <c r="K334" s="8">
        <f t="shared" si="73"/>
        <v>188.88572173268244</v>
      </c>
      <c r="L334" s="8"/>
      <c r="M334" s="8"/>
      <c r="N334" s="8">
        <v>12</v>
      </c>
      <c r="O334" s="8">
        <v>68</v>
      </c>
      <c r="P334" s="64"/>
      <c r="Q334" s="11"/>
      <c r="R334" s="65"/>
      <c r="S334" s="65"/>
      <c r="T334" s="11"/>
      <c r="U334" s="65"/>
      <c r="V334" s="65"/>
      <c r="W334" s="11"/>
      <c r="X334" s="65"/>
      <c r="Y334" s="65"/>
      <c r="Z334" s="65"/>
      <c r="AA334" s="65"/>
      <c r="AB334" s="65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65"/>
      <c r="BV334" s="11"/>
      <c r="BW334" s="11"/>
      <c r="BX334" s="11"/>
      <c r="BY334" s="11"/>
      <c r="BZ334" s="11"/>
      <c r="CA334" s="11"/>
      <c r="CB334" s="11"/>
      <c r="CC334" s="11"/>
      <c r="CD334" s="11"/>
      <c r="CE334" s="11"/>
      <c r="CF334" s="11"/>
      <c r="CG334" s="11"/>
      <c r="CH334" s="11"/>
      <c r="CI334" s="11"/>
      <c r="CJ334" s="11"/>
      <c r="CK334" s="11"/>
      <c r="CL334" s="11"/>
      <c r="CM334" s="11"/>
      <c r="CN334" s="11"/>
      <c r="CO334" s="11"/>
      <c r="CP334" s="11"/>
      <c r="CQ334" s="11"/>
      <c r="CR334" s="11"/>
      <c r="CS334" s="11"/>
      <c r="CT334" s="11"/>
      <c r="CU334" s="11"/>
      <c r="CV334" s="11"/>
      <c r="CW334" s="11"/>
      <c r="CX334" s="11"/>
      <c r="CY334" s="11"/>
      <c r="CZ334" s="11"/>
      <c r="DA334" s="11"/>
      <c r="DB334" s="11"/>
      <c r="DC334" s="11"/>
      <c r="DD334" s="11"/>
      <c r="DE334" s="11"/>
      <c r="DF334" s="11"/>
      <c r="DG334" s="11"/>
      <c r="DH334" s="11"/>
      <c r="DI334" s="11"/>
      <c r="DJ334" s="11"/>
      <c r="DK334" s="11"/>
      <c r="DL334" s="11"/>
      <c r="DM334" s="11"/>
      <c r="DN334" s="11"/>
      <c r="DO334" s="11"/>
      <c r="DP334" s="11"/>
      <c r="DQ334" s="11"/>
      <c r="DR334" s="11"/>
      <c r="DS334" s="11"/>
      <c r="DT334" s="11"/>
      <c r="DU334" s="11"/>
      <c r="DV334" s="11"/>
      <c r="DW334" s="11"/>
      <c r="DX334" s="11"/>
    </row>
    <row r="335" spans="6:128" ht="12.75">
      <c r="F335" s="11"/>
      <c r="G335" s="9">
        <f t="shared" si="74"/>
        <v>332</v>
      </c>
      <c r="H335" s="8">
        <f t="shared" si="70"/>
        <v>159.201801177644</v>
      </c>
      <c r="I335" s="8">
        <f t="shared" si="72"/>
        <v>-15.962033134720288</v>
      </c>
      <c r="J335" s="8">
        <f t="shared" si="71"/>
        <v>30.020218157203512</v>
      </c>
      <c r="K335" s="8">
        <f t="shared" si="73"/>
        <v>189.22201933484752</v>
      </c>
      <c r="L335" s="8"/>
      <c r="M335" s="8"/>
      <c r="N335" s="8">
        <v>13</v>
      </c>
      <c r="O335" s="8">
        <v>67</v>
      </c>
      <c r="P335" s="64"/>
      <c r="Q335" s="11"/>
      <c r="R335" s="65"/>
      <c r="S335" s="65"/>
      <c r="T335" s="11"/>
      <c r="U335" s="65"/>
      <c r="V335" s="65"/>
      <c r="W335" s="11"/>
      <c r="X335" s="65"/>
      <c r="Y335" s="65"/>
      <c r="Z335" s="65"/>
      <c r="AA335" s="65"/>
      <c r="AB335" s="65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65"/>
      <c r="BV335" s="11"/>
      <c r="BW335" s="11"/>
      <c r="BX335" s="11"/>
      <c r="BY335" s="11"/>
      <c r="BZ335" s="11"/>
      <c r="CA335" s="11"/>
      <c r="CB335" s="11"/>
      <c r="CC335" s="11"/>
      <c r="CD335" s="11"/>
      <c r="CE335" s="11"/>
      <c r="CF335" s="11"/>
      <c r="CG335" s="11"/>
      <c r="CH335" s="11"/>
      <c r="CI335" s="11"/>
      <c r="CJ335" s="11"/>
      <c r="CK335" s="11"/>
      <c r="CL335" s="11"/>
      <c r="CM335" s="11"/>
      <c r="CN335" s="11"/>
      <c r="CO335" s="11"/>
      <c r="CP335" s="11"/>
      <c r="CQ335" s="11"/>
      <c r="CR335" s="11"/>
      <c r="CS335" s="11"/>
      <c r="CT335" s="11"/>
      <c r="CU335" s="11"/>
      <c r="CV335" s="11"/>
      <c r="CW335" s="11"/>
      <c r="CX335" s="11"/>
      <c r="CY335" s="11"/>
      <c r="CZ335" s="11"/>
      <c r="DA335" s="11"/>
      <c r="DB335" s="11"/>
      <c r="DC335" s="11"/>
      <c r="DD335" s="11"/>
      <c r="DE335" s="11"/>
      <c r="DF335" s="11"/>
      <c r="DG335" s="11"/>
      <c r="DH335" s="11"/>
      <c r="DI335" s="11"/>
      <c r="DJ335" s="11"/>
      <c r="DK335" s="11"/>
      <c r="DL335" s="11"/>
      <c r="DM335" s="11"/>
      <c r="DN335" s="11"/>
      <c r="DO335" s="11"/>
      <c r="DP335" s="11"/>
      <c r="DQ335" s="11"/>
      <c r="DR335" s="11"/>
      <c r="DS335" s="11"/>
      <c r="DT335" s="11"/>
      <c r="DU335" s="11"/>
      <c r="DV335" s="11"/>
      <c r="DW335" s="11"/>
      <c r="DX335" s="11"/>
    </row>
    <row r="336" spans="6:128" ht="12.75">
      <c r="F336" s="11"/>
      <c r="G336" s="9">
        <f t="shared" si="74"/>
        <v>333</v>
      </c>
      <c r="H336" s="8">
        <f t="shared" si="70"/>
        <v>159.25369658449077</v>
      </c>
      <c r="I336" s="8">
        <f t="shared" si="72"/>
        <v>-15.435676991144597</v>
      </c>
      <c r="J336" s="8">
        <f t="shared" si="71"/>
        <v>30.294221822404506</v>
      </c>
      <c r="K336" s="8">
        <f t="shared" si="73"/>
        <v>189.54791840689526</v>
      </c>
      <c r="L336" s="8"/>
      <c r="M336" s="8"/>
      <c r="N336" s="8">
        <v>14</v>
      </c>
      <c r="O336" s="8">
        <v>66</v>
      </c>
      <c r="P336" s="64"/>
      <c r="Q336" s="11"/>
      <c r="R336" s="65"/>
      <c r="S336" s="65"/>
      <c r="T336" s="11"/>
      <c r="U336" s="65"/>
      <c r="V336" s="65"/>
      <c r="W336" s="11"/>
      <c r="X336" s="65"/>
      <c r="Y336" s="65"/>
      <c r="Z336" s="65"/>
      <c r="AA336" s="65"/>
      <c r="AB336" s="65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65"/>
      <c r="BV336" s="11"/>
      <c r="BW336" s="11"/>
      <c r="BX336" s="11"/>
      <c r="BY336" s="11"/>
      <c r="BZ336" s="11"/>
      <c r="CA336" s="11"/>
      <c r="CB336" s="11"/>
      <c r="CC336" s="11"/>
      <c r="CD336" s="11"/>
      <c r="CE336" s="11"/>
      <c r="CF336" s="11"/>
      <c r="CG336" s="11"/>
      <c r="CH336" s="11"/>
      <c r="CI336" s="11"/>
      <c r="CJ336" s="11"/>
      <c r="CK336" s="11"/>
      <c r="CL336" s="11"/>
      <c r="CM336" s="11"/>
      <c r="CN336" s="11"/>
      <c r="CO336" s="11"/>
      <c r="CP336" s="11"/>
      <c r="CQ336" s="11"/>
      <c r="CR336" s="11"/>
      <c r="CS336" s="11"/>
      <c r="CT336" s="11"/>
      <c r="CU336" s="11"/>
      <c r="CV336" s="11"/>
      <c r="CW336" s="11"/>
      <c r="CX336" s="11"/>
      <c r="CY336" s="11"/>
      <c r="CZ336" s="11"/>
      <c r="DA336" s="11"/>
      <c r="DB336" s="11"/>
      <c r="DC336" s="11"/>
      <c r="DD336" s="11"/>
      <c r="DE336" s="11"/>
      <c r="DF336" s="11"/>
      <c r="DG336" s="11"/>
      <c r="DH336" s="11"/>
      <c r="DI336" s="11"/>
      <c r="DJ336" s="11"/>
      <c r="DK336" s="11"/>
      <c r="DL336" s="11"/>
      <c r="DM336" s="11"/>
      <c r="DN336" s="11"/>
      <c r="DO336" s="11"/>
      <c r="DP336" s="11"/>
      <c r="DQ336" s="11"/>
      <c r="DR336" s="11"/>
      <c r="DS336" s="11"/>
      <c r="DT336" s="11"/>
      <c r="DU336" s="11"/>
      <c r="DV336" s="11"/>
      <c r="DW336" s="11"/>
      <c r="DX336" s="11"/>
    </row>
    <row r="337" spans="6:128" ht="12.75">
      <c r="F337" s="11"/>
      <c r="G337" s="9">
        <f t="shared" si="74"/>
        <v>334</v>
      </c>
      <c r="H337" s="8">
        <f t="shared" si="70"/>
        <v>159.30427593990763</v>
      </c>
      <c r="I337" s="8">
        <f t="shared" si="72"/>
        <v>-14.904618990828618</v>
      </c>
      <c r="J337" s="8">
        <f t="shared" si="71"/>
        <v>30.558997574171684</v>
      </c>
      <c r="K337" s="8">
        <f t="shared" si="73"/>
        <v>189.8632735140793</v>
      </c>
      <c r="L337" s="8"/>
      <c r="M337" s="8"/>
      <c r="N337" s="8">
        <v>15</v>
      </c>
      <c r="O337" s="8">
        <v>65</v>
      </c>
      <c r="P337" s="64"/>
      <c r="Q337" s="11"/>
      <c r="R337" s="65"/>
      <c r="S337" s="65"/>
      <c r="T337" s="11"/>
      <c r="U337" s="65"/>
      <c r="V337" s="65"/>
      <c r="W337" s="11"/>
      <c r="X337" s="65"/>
      <c r="Y337" s="65"/>
      <c r="Z337" s="65"/>
      <c r="AA337" s="65"/>
      <c r="AB337" s="65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65"/>
      <c r="BV337" s="11"/>
      <c r="BW337" s="11"/>
      <c r="BX337" s="11"/>
      <c r="BY337" s="11"/>
      <c r="BZ337" s="11"/>
      <c r="CA337" s="11"/>
      <c r="CB337" s="11"/>
      <c r="CC337" s="11"/>
      <c r="CD337" s="11"/>
      <c r="CE337" s="11"/>
      <c r="CF337" s="11"/>
      <c r="CG337" s="11"/>
      <c r="CH337" s="11"/>
      <c r="CI337" s="11"/>
      <c r="CJ337" s="11"/>
      <c r="CK337" s="11"/>
      <c r="CL337" s="11"/>
      <c r="CM337" s="11"/>
      <c r="CN337" s="11"/>
      <c r="CO337" s="11"/>
      <c r="CP337" s="11"/>
      <c r="CQ337" s="11"/>
      <c r="CR337" s="11"/>
      <c r="CS337" s="11"/>
      <c r="CT337" s="11"/>
      <c r="CU337" s="11"/>
      <c r="CV337" s="11"/>
      <c r="CW337" s="11"/>
      <c r="CX337" s="11"/>
      <c r="CY337" s="11"/>
      <c r="CZ337" s="11"/>
      <c r="DA337" s="11"/>
      <c r="DB337" s="11"/>
      <c r="DC337" s="11"/>
      <c r="DD337" s="11"/>
      <c r="DE337" s="11"/>
      <c r="DF337" s="11"/>
      <c r="DG337" s="11"/>
      <c r="DH337" s="11"/>
      <c r="DI337" s="11"/>
      <c r="DJ337" s="11"/>
      <c r="DK337" s="11"/>
      <c r="DL337" s="11"/>
      <c r="DM337" s="11"/>
      <c r="DN337" s="11"/>
      <c r="DO337" s="11"/>
      <c r="DP337" s="11"/>
      <c r="DQ337" s="11"/>
      <c r="DR337" s="11"/>
      <c r="DS337" s="11"/>
      <c r="DT337" s="11"/>
      <c r="DU337" s="11"/>
      <c r="DV337" s="11"/>
      <c r="DW337" s="11"/>
      <c r="DX337" s="11"/>
    </row>
    <row r="338" spans="6:128" ht="12.75">
      <c r="F338" s="11"/>
      <c r="G338" s="9">
        <f t="shared" si="74"/>
        <v>335</v>
      </c>
      <c r="H338" s="8">
        <f t="shared" si="70"/>
        <v>159.35347890271746</v>
      </c>
      <c r="I338" s="8">
        <f t="shared" si="72"/>
        <v>-14.3690208991838</v>
      </c>
      <c r="J338" s="8">
        <f t="shared" si="71"/>
        <v>30.81446475924609</v>
      </c>
      <c r="K338" s="8">
        <f t="shared" si="73"/>
        <v>190.16794366196353</v>
      </c>
      <c r="L338" s="8"/>
      <c r="M338" s="8"/>
      <c r="N338" s="8">
        <v>16</v>
      </c>
      <c r="O338" s="8">
        <v>64</v>
      </c>
      <c r="P338" s="64"/>
      <c r="Q338" s="11"/>
      <c r="R338" s="65"/>
      <c r="S338" s="65"/>
      <c r="T338" s="11"/>
      <c r="U338" s="65"/>
      <c r="V338" s="65"/>
      <c r="W338" s="11"/>
      <c r="X338" s="65"/>
      <c r="Y338" s="65"/>
      <c r="Z338" s="65"/>
      <c r="AA338" s="65"/>
      <c r="AB338" s="65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65"/>
      <c r="BV338" s="11"/>
      <c r="BW338" s="11"/>
      <c r="BX338" s="11"/>
      <c r="BY338" s="11"/>
      <c r="BZ338" s="11"/>
      <c r="CA338" s="11"/>
      <c r="CB338" s="11"/>
      <c r="CC338" s="11"/>
      <c r="CD338" s="11"/>
      <c r="CE338" s="11"/>
      <c r="CF338" s="11"/>
      <c r="CG338" s="11"/>
      <c r="CH338" s="11"/>
      <c r="CI338" s="11"/>
      <c r="CJ338" s="11"/>
      <c r="CK338" s="11"/>
      <c r="CL338" s="11"/>
      <c r="CM338" s="11"/>
      <c r="CN338" s="11"/>
      <c r="CO338" s="11"/>
      <c r="CP338" s="11"/>
      <c r="CQ338" s="11"/>
      <c r="CR338" s="11"/>
      <c r="CS338" s="11"/>
      <c r="CT338" s="11"/>
      <c r="CU338" s="11"/>
      <c r="CV338" s="11"/>
      <c r="CW338" s="11"/>
      <c r="CX338" s="11"/>
      <c r="CY338" s="11"/>
      <c r="CZ338" s="11"/>
      <c r="DA338" s="11"/>
      <c r="DB338" s="11"/>
      <c r="DC338" s="11"/>
      <c r="DD338" s="11"/>
      <c r="DE338" s="11"/>
      <c r="DF338" s="11"/>
      <c r="DG338" s="11"/>
      <c r="DH338" s="11"/>
      <c r="DI338" s="11"/>
      <c r="DJ338" s="11"/>
      <c r="DK338" s="11"/>
      <c r="DL338" s="11"/>
      <c r="DM338" s="11"/>
      <c r="DN338" s="11"/>
      <c r="DO338" s="11"/>
      <c r="DP338" s="11"/>
      <c r="DQ338" s="11"/>
      <c r="DR338" s="11"/>
      <c r="DS338" s="11"/>
      <c r="DT338" s="11"/>
      <c r="DU338" s="11"/>
      <c r="DV338" s="11"/>
      <c r="DW338" s="11"/>
      <c r="DX338" s="11"/>
    </row>
    <row r="339" spans="6:128" ht="12.75">
      <c r="F339" s="11"/>
      <c r="G339" s="9">
        <f t="shared" si="74"/>
        <v>336</v>
      </c>
      <c r="H339" s="8">
        <f t="shared" si="70"/>
        <v>159.40124682848443</v>
      </c>
      <c r="I339" s="8">
        <f t="shared" si="72"/>
        <v>-13.829045864577205</v>
      </c>
      <c r="J339" s="8">
        <f t="shared" si="71"/>
        <v>31.060545559848432</v>
      </c>
      <c r="K339" s="8">
        <f t="shared" si="73"/>
        <v>190.46179238833287</v>
      </c>
      <c r="L339" s="8"/>
      <c r="M339" s="8"/>
      <c r="N339" s="8">
        <v>17</v>
      </c>
      <c r="O339" s="8">
        <v>63</v>
      </c>
      <c r="P339" s="64"/>
      <c r="Q339" s="11"/>
      <c r="R339" s="65"/>
      <c r="S339" s="65"/>
      <c r="T339" s="11"/>
      <c r="U339" s="65"/>
      <c r="V339" s="65"/>
      <c r="W339" s="11"/>
      <c r="X339" s="65"/>
      <c r="Y339" s="65"/>
      <c r="Z339" s="65"/>
      <c r="AA339" s="65"/>
      <c r="AB339" s="65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65"/>
      <c r="BV339" s="11"/>
      <c r="BW339" s="11"/>
      <c r="BX339" s="11"/>
      <c r="BY339" s="11"/>
      <c r="BZ339" s="11"/>
      <c r="CA339" s="11"/>
      <c r="CB339" s="11"/>
      <c r="CC339" s="11"/>
      <c r="CD339" s="11"/>
      <c r="CE339" s="11"/>
      <c r="CF339" s="11"/>
      <c r="CG339" s="11"/>
      <c r="CH339" s="11"/>
      <c r="CI339" s="11"/>
      <c r="CJ339" s="11"/>
      <c r="CK339" s="11"/>
      <c r="CL339" s="11"/>
      <c r="CM339" s="11"/>
      <c r="CN339" s="11"/>
      <c r="CO339" s="11"/>
      <c r="CP339" s="11"/>
      <c r="CQ339" s="11"/>
      <c r="CR339" s="11"/>
      <c r="CS339" s="11"/>
      <c r="CT339" s="11"/>
      <c r="CU339" s="11"/>
      <c r="CV339" s="11"/>
      <c r="CW339" s="11"/>
      <c r="CX339" s="11"/>
      <c r="CY339" s="11"/>
      <c r="CZ339" s="11"/>
      <c r="DA339" s="11"/>
      <c r="DB339" s="11"/>
      <c r="DC339" s="11"/>
      <c r="DD339" s="11"/>
      <c r="DE339" s="11"/>
      <c r="DF339" s="11"/>
      <c r="DG339" s="11"/>
      <c r="DH339" s="11"/>
      <c r="DI339" s="11"/>
      <c r="DJ339" s="11"/>
      <c r="DK339" s="11"/>
      <c r="DL339" s="11"/>
      <c r="DM339" s="11"/>
      <c r="DN339" s="11"/>
      <c r="DO339" s="11"/>
      <c r="DP339" s="11"/>
      <c r="DQ339" s="11"/>
      <c r="DR339" s="11"/>
      <c r="DS339" s="11"/>
      <c r="DT339" s="11"/>
      <c r="DU339" s="11"/>
      <c r="DV339" s="11"/>
      <c r="DW339" s="11"/>
      <c r="DX339" s="11"/>
    </row>
    <row r="340" spans="6:128" ht="12.75">
      <c r="F340" s="11"/>
      <c r="G340" s="9">
        <f t="shared" si="74"/>
        <v>337</v>
      </c>
      <c r="H340" s="8">
        <f t="shared" si="70"/>
        <v>159.4475228347098</v>
      </c>
      <c r="I340" s="8">
        <f t="shared" si="72"/>
        <v>-13.28485836863534</v>
      </c>
      <c r="J340" s="8">
        <f t="shared" si="71"/>
        <v>31.29716501738296</v>
      </c>
      <c r="K340" s="8">
        <f t="shared" si="73"/>
        <v>190.74468785209274</v>
      </c>
      <c r="L340" s="8"/>
      <c r="M340" s="8"/>
      <c r="N340" s="8">
        <v>18</v>
      </c>
      <c r="O340" s="8">
        <v>62</v>
      </c>
      <c r="P340" s="64"/>
      <c r="Q340" s="11"/>
      <c r="R340" s="65"/>
      <c r="S340" s="65"/>
      <c r="T340" s="11"/>
      <c r="U340" s="65"/>
      <c r="V340" s="65"/>
      <c r="W340" s="11"/>
      <c r="X340" s="65"/>
      <c r="Y340" s="65"/>
      <c r="Z340" s="65"/>
      <c r="AA340" s="65"/>
      <c r="AB340" s="65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65"/>
      <c r="BV340" s="11"/>
      <c r="BW340" s="11"/>
      <c r="BX340" s="11"/>
      <c r="BY340" s="11"/>
      <c r="BZ340" s="11"/>
      <c r="CA340" s="11"/>
      <c r="CB340" s="11"/>
      <c r="CC340" s="11"/>
      <c r="CD340" s="11"/>
      <c r="CE340" s="11"/>
      <c r="CF340" s="11"/>
      <c r="CG340" s="11"/>
      <c r="CH340" s="11"/>
      <c r="CI340" s="11"/>
      <c r="CJ340" s="11"/>
      <c r="CK340" s="11"/>
      <c r="CL340" s="11"/>
      <c r="CM340" s="11"/>
      <c r="CN340" s="11"/>
      <c r="CO340" s="11"/>
      <c r="CP340" s="11"/>
      <c r="CQ340" s="11"/>
      <c r="CR340" s="11"/>
      <c r="CS340" s="11"/>
      <c r="CT340" s="11"/>
      <c r="CU340" s="11"/>
      <c r="CV340" s="11"/>
      <c r="CW340" s="11"/>
      <c r="CX340" s="11"/>
      <c r="CY340" s="11"/>
      <c r="CZ340" s="11"/>
      <c r="DA340" s="11"/>
      <c r="DB340" s="11"/>
      <c r="DC340" s="11"/>
      <c r="DD340" s="11"/>
      <c r="DE340" s="11"/>
      <c r="DF340" s="11"/>
      <c r="DG340" s="11"/>
      <c r="DH340" s="11"/>
      <c r="DI340" s="11"/>
      <c r="DJ340" s="11"/>
      <c r="DK340" s="11"/>
      <c r="DL340" s="11"/>
      <c r="DM340" s="11"/>
      <c r="DN340" s="11"/>
      <c r="DO340" s="11"/>
      <c r="DP340" s="11"/>
      <c r="DQ340" s="11"/>
      <c r="DR340" s="11"/>
      <c r="DS340" s="11"/>
      <c r="DT340" s="11"/>
      <c r="DU340" s="11"/>
      <c r="DV340" s="11"/>
      <c r="DW340" s="11"/>
      <c r="DX340" s="11"/>
    </row>
    <row r="341" spans="6:128" ht="12.75">
      <c r="F341" s="11"/>
      <c r="G341" s="9">
        <f t="shared" si="74"/>
        <v>338</v>
      </c>
      <c r="H341" s="8">
        <f t="shared" si="70"/>
        <v>159.49225186383111</v>
      </c>
      <c r="I341" s="8">
        <f t="shared" si="72"/>
        <v>-12.736624176141019</v>
      </c>
      <c r="J341" s="8">
        <f t="shared" si="71"/>
        <v>31.524251055270767</v>
      </c>
      <c r="K341" s="8">
        <f t="shared" si="73"/>
        <v>191.01650291910187</v>
      </c>
      <c r="L341" s="8"/>
      <c r="M341" s="8"/>
      <c r="N341" s="8">
        <v>19</v>
      </c>
      <c r="O341" s="8">
        <v>61</v>
      </c>
      <c r="P341" s="64"/>
      <c r="Q341" s="11"/>
      <c r="R341" s="65"/>
      <c r="S341" s="65"/>
      <c r="T341" s="11"/>
      <c r="U341" s="65"/>
      <c r="V341" s="65"/>
      <c r="W341" s="11"/>
      <c r="X341" s="65"/>
      <c r="Y341" s="65"/>
      <c r="Z341" s="65"/>
      <c r="AA341" s="65"/>
      <c r="AB341" s="65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65"/>
      <c r="BV341" s="11"/>
      <c r="BW341" s="11"/>
      <c r="BX341" s="11"/>
      <c r="BY341" s="11"/>
      <c r="BZ341" s="11"/>
      <c r="CA341" s="11"/>
      <c r="CB341" s="11"/>
      <c r="CC341" s="11"/>
      <c r="CD341" s="11"/>
      <c r="CE341" s="11"/>
      <c r="CF341" s="11"/>
      <c r="CG341" s="11"/>
      <c r="CH341" s="11"/>
      <c r="CI341" s="11"/>
      <c r="CJ341" s="11"/>
      <c r="CK341" s="11"/>
      <c r="CL341" s="11"/>
      <c r="CM341" s="11"/>
      <c r="CN341" s="11"/>
      <c r="CO341" s="11"/>
      <c r="CP341" s="11"/>
      <c r="CQ341" s="11"/>
      <c r="CR341" s="11"/>
      <c r="CS341" s="11"/>
      <c r="CT341" s="11"/>
      <c r="CU341" s="11"/>
      <c r="CV341" s="11"/>
      <c r="CW341" s="11"/>
      <c r="CX341" s="11"/>
      <c r="CY341" s="11"/>
      <c r="CZ341" s="11"/>
      <c r="DA341" s="11"/>
      <c r="DB341" s="11"/>
      <c r="DC341" s="11"/>
      <c r="DD341" s="11"/>
      <c r="DE341" s="11"/>
      <c r="DF341" s="11"/>
      <c r="DG341" s="11"/>
      <c r="DH341" s="11"/>
      <c r="DI341" s="11"/>
      <c r="DJ341" s="11"/>
      <c r="DK341" s="11"/>
      <c r="DL341" s="11"/>
      <c r="DM341" s="11"/>
      <c r="DN341" s="11"/>
      <c r="DO341" s="11"/>
      <c r="DP341" s="11"/>
      <c r="DQ341" s="11"/>
      <c r="DR341" s="11"/>
      <c r="DS341" s="11"/>
      <c r="DT341" s="11"/>
      <c r="DU341" s="11"/>
      <c r="DV341" s="11"/>
      <c r="DW341" s="11"/>
      <c r="DX341" s="11"/>
    </row>
    <row r="342" spans="6:128" ht="12.75">
      <c r="F342" s="11"/>
      <c r="G342" s="9">
        <f t="shared" si="74"/>
        <v>339</v>
      </c>
      <c r="H342" s="8">
        <f t="shared" si="70"/>
        <v>159.5353807439777</v>
      </c>
      <c r="I342" s="8">
        <f t="shared" si="72"/>
        <v>-12.184510284540226</v>
      </c>
      <c r="J342" s="8">
        <f t="shared" si="71"/>
        <v>31.74173450090485</v>
      </c>
      <c r="K342" s="8">
        <f t="shared" si="73"/>
        <v>191.27711524488254</v>
      </c>
      <c r="L342" s="8"/>
      <c r="M342" s="8"/>
      <c r="N342" s="8">
        <v>20</v>
      </c>
      <c r="O342" s="8">
        <v>60</v>
      </c>
      <c r="P342" s="64"/>
      <c r="Q342" s="11"/>
      <c r="R342" s="65"/>
      <c r="S342" s="65"/>
      <c r="T342" s="11"/>
      <c r="U342" s="65"/>
      <c r="V342" s="65"/>
      <c r="W342" s="11"/>
      <c r="X342" s="65"/>
      <c r="Y342" s="65"/>
      <c r="Z342" s="65"/>
      <c r="AA342" s="65"/>
      <c r="AB342" s="65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65"/>
      <c r="BV342" s="11"/>
      <c r="BW342" s="11"/>
      <c r="BX342" s="11"/>
      <c r="BY342" s="11"/>
      <c r="BZ342" s="11"/>
      <c r="CA342" s="11"/>
      <c r="CB342" s="11"/>
      <c r="CC342" s="11"/>
      <c r="CD342" s="11"/>
      <c r="CE342" s="11"/>
      <c r="CF342" s="11"/>
      <c r="CG342" s="11"/>
      <c r="CH342" s="11"/>
      <c r="CI342" s="11"/>
      <c r="CJ342" s="11"/>
      <c r="CK342" s="11"/>
      <c r="CL342" s="11"/>
      <c r="CM342" s="11"/>
      <c r="CN342" s="11"/>
      <c r="CO342" s="11"/>
      <c r="CP342" s="11"/>
      <c r="CQ342" s="11"/>
      <c r="CR342" s="11"/>
      <c r="CS342" s="11"/>
      <c r="CT342" s="11"/>
      <c r="CU342" s="11"/>
      <c r="CV342" s="11"/>
      <c r="CW342" s="11"/>
      <c r="CX342" s="11"/>
      <c r="CY342" s="11"/>
      <c r="CZ342" s="11"/>
      <c r="DA342" s="11"/>
      <c r="DB342" s="11"/>
      <c r="DC342" s="11"/>
      <c r="DD342" s="11"/>
      <c r="DE342" s="11"/>
      <c r="DF342" s="11"/>
      <c r="DG342" s="11"/>
      <c r="DH342" s="11"/>
      <c r="DI342" s="11"/>
      <c r="DJ342" s="11"/>
      <c r="DK342" s="11"/>
      <c r="DL342" s="11"/>
      <c r="DM342" s="11"/>
      <c r="DN342" s="11"/>
      <c r="DO342" s="11"/>
      <c r="DP342" s="11"/>
      <c r="DQ342" s="11"/>
      <c r="DR342" s="11"/>
      <c r="DS342" s="11"/>
      <c r="DT342" s="11"/>
      <c r="DU342" s="11"/>
      <c r="DV342" s="11"/>
      <c r="DW342" s="11"/>
      <c r="DX342" s="11"/>
    </row>
    <row r="343" spans="6:128" ht="12.75">
      <c r="F343" s="11"/>
      <c r="G343" s="9">
        <f t="shared" si="74"/>
        <v>340</v>
      </c>
      <c r="H343" s="8">
        <f t="shared" si="70"/>
        <v>159.5768582474375</v>
      </c>
      <c r="I343" s="8">
        <f t="shared" si="72"/>
        <v>-11.628684873072732</v>
      </c>
      <c r="J343" s="8">
        <f t="shared" si="71"/>
        <v>31.949549106720887</v>
      </c>
      <c r="K343" s="8">
        <f t="shared" si="73"/>
        <v>191.5264073541584</v>
      </c>
      <c r="L343" s="8"/>
      <c r="M343" s="8"/>
      <c r="N343" s="8">
        <v>21</v>
      </c>
      <c r="O343" s="8">
        <v>59</v>
      </c>
      <c r="P343" s="64"/>
      <c r="Q343" s="11"/>
      <c r="R343" s="65"/>
      <c r="S343" s="65"/>
      <c r="T343" s="11"/>
      <c r="U343" s="65"/>
      <c r="V343" s="65"/>
      <c r="W343" s="11"/>
      <c r="X343" s="65"/>
      <c r="Y343" s="65"/>
      <c r="Z343" s="65"/>
      <c r="AA343" s="65"/>
      <c r="AB343" s="65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65"/>
      <c r="BV343" s="11"/>
      <c r="BW343" s="11"/>
      <c r="BX343" s="11"/>
      <c r="BY343" s="11"/>
      <c r="BZ343" s="11"/>
      <c r="CA343" s="11"/>
      <c r="CB343" s="11"/>
      <c r="CC343" s="11"/>
      <c r="CD343" s="11"/>
      <c r="CE343" s="11"/>
      <c r="CF343" s="11"/>
      <c r="CG343" s="11"/>
      <c r="CH343" s="11"/>
      <c r="CI343" s="11"/>
      <c r="CJ343" s="11"/>
      <c r="CK343" s="11"/>
      <c r="CL343" s="11"/>
      <c r="CM343" s="11"/>
      <c r="CN343" s="11"/>
      <c r="CO343" s="11"/>
      <c r="CP343" s="11"/>
      <c r="CQ343" s="11"/>
      <c r="CR343" s="11"/>
      <c r="CS343" s="11"/>
      <c r="CT343" s="11"/>
      <c r="CU343" s="11"/>
      <c r="CV343" s="11"/>
      <c r="CW343" s="11"/>
      <c r="CX343" s="11"/>
      <c r="CY343" s="11"/>
      <c r="CZ343" s="11"/>
      <c r="DA343" s="11"/>
      <c r="DB343" s="11"/>
      <c r="DC343" s="11"/>
      <c r="DD343" s="11"/>
      <c r="DE343" s="11"/>
      <c r="DF343" s="11"/>
      <c r="DG343" s="11"/>
      <c r="DH343" s="11"/>
      <c r="DI343" s="11"/>
      <c r="DJ343" s="11"/>
      <c r="DK343" s="11"/>
      <c r="DL343" s="11"/>
      <c r="DM343" s="11"/>
      <c r="DN343" s="11"/>
      <c r="DO343" s="11"/>
      <c r="DP343" s="11"/>
      <c r="DQ343" s="11"/>
      <c r="DR343" s="11"/>
      <c r="DS343" s="11"/>
      <c r="DT343" s="11"/>
      <c r="DU343" s="11"/>
      <c r="DV343" s="11"/>
      <c r="DW343" s="11"/>
      <c r="DX343" s="11"/>
    </row>
    <row r="344" spans="6:128" ht="12.75">
      <c r="F344" s="11"/>
      <c r="G344" s="9">
        <f t="shared" si="74"/>
        <v>341</v>
      </c>
      <c r="H344" s="8">
        <f t="shared" si="70"/>
        <v>159.61663514679378</v>
      </c>
      <c r="I344" s="8">
        <f t="shared" si="72"/>
        <v>-11.069317251543357</v>
      </c>
      <c r="J344" s="8">
        <f t="shared" si="71"/>
        <v>32.14763157037676</v>
      </c>
      <c r="K344" s="8">
        <f t="shared" si="73"/>
        <v>191.76426671717053</v>
      </c>
      <c r="L344" s="8"/>
      <c r="M344" s="8"/>
      <c r="N344" s="8">
        <v>22</v>
      </c>
      <c r="O344" s="8">
        <v>58</v>
      </c>
      <c r="P344" s="64"/>
      <c r="Q344" s="11"/>
      <c r="R344" s="65"/>
      <c r="S344" s="65"/>
      <c r="T344" s="11"/>
      <c r="U344" s="65"/>
      <c r="V344" s="65"/>
      <c r="W344" s="11"/>
      <c r="X344" s="65"/>
      <c r="Y344" s="65"/>
      <c r="Z344" s="65"/>
      <c r="AA344" s="65"/>
      <c r="AB344" s="65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65"/>
      <c r="BV344" s="11"/>
      <c r="BW344" s="11"/>
      <c r="BX344" s="11"/>
      <c r="BY344" s="11"/>
      <c r="BZ344" s="11"/>
      <c r="CA344" s="11"/>
      <c r="CB344" s="11"/>
      <c r="CC344" s="11"/>
      <c r="CD344" s="11"/>
      <c r="CE344" s="11"/>
      <c r="CF344" s="11"/>
      <c r="CG344" s="11"/>
      <c r="CH344" s="11"/>
      <c r="CI344" s="11"/>
      <c r="CJ344" s="11"/>
      <c r="CK344" s="11"/>
      <c r="CL344" s="11"/>
      <c r="CM344" s="11"/>
      <c r="CN344" s="11"/>
      <c r="CO344" s="11"/>
      <c r="CP344" s="11"/>
      <c r="CQ344" s="11"/>
      <c r="CR344" s="11"/>
      <c r="CS344" s="11"/>
      <c r="CT344" s="11"/>
      <c r="CU344" s="11"/>
      <c r="CV344" s="11"/>
      <c r="CW344" s="11"/>
      <c r="CX344" s="11"/>
      <c r="CY344" s="11"/>
      <c r="CZ344" s="11"/>
      <c r="DA344" s="11"/>
      <c r="DB344" s="11"/>
      <c r="DC344" s="11"/>
      <c r="DD344" s="11"/>
      <c r="DE344" s="11"/>
      <c r="DF344" s="11"/>
      <c r="DG344" s="11"/>
      <c r="DH344" s="11"/>
      <c r="DI344" s="11"/>
      <c r="DJ344" s="11"/>
      <c r="DK344" s="11"/>
      <c r="DL344" s="11"/>
      <c r="DM344" s="11"/>
      <c r="DN344" s="11"/>
      <c r="DO344" s="11"/>
      <c r="DP344" s="11"/>
      <c r="DQ344" s="11"/>
      <c r="DR344" s="11"/>
      <c r="DS344" s="11"/>
      <c r="DT344" s="11"/>
      <c r="DU344" s="11"/>
      <c r="DV344" s="11"/>
      <c r="DW344" s="11"/>
      <c r="DX344" s="11"/>
    </row>
    <row r="345" spans="6:128" ht="12.75">
      <c r="F345" s="11"/>
      <c r="G345" s="9">
        <f t="shared" si="74"/>
        <v>342</v>
      </c>
      <c r="H345" s="8">
        <f t="shared" si="70"/>
        <v>159.65466426869187</v>
      </c>
      <c r="I345" s="8">
        <f t="shared" si="72"/>
        <v>-10.506577808748219</v>
      </c>
      <c r="J345" s="8">
        <f t="shared" si="71"/>
        <v>32.33592155403522</v>
      </c>
      <c r="K345" s="8">
        <f t="shared" si="73"/>
        <v>191.9905858227271</v>
      </c>
      <c r="L345" s="8"/>
      <c r="M345" s="8"/>
      <c r="N345" s="8">
        <v>23</v>
      </c>
      <c r="O345" s="8">
        <v>57</v>
      </c>
      <c r="P345" s="64"/>
      <c r="Q345" s="11"/>
      <c r="R345" s="65"/>
      <c r="S345" s="65"/>
      <c r="T345" s="11"/>
      <c r="U345" s="65"/>
      <c r="V345" s="65"/>
      <c r="W345" s="11"/>
      <c r="X345" s="65"/>
      <c r="Y345" s="65"/>
      <c r="Z345" s="65"/>
      <c r="AA345" s="65"/>
      <c r="AB345" s="65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65"/>
      <c r="BV345" s="11"/>
      <c r="BW345" s="11"/>
      <c r="BX345" s="11"/>
      <c r="BY345" s="11"/>
      <c r="BZ345" s="11"/>
      <c r="CA345" s="11"/>
      <c r="CB345" s="11"/>
      <c r="CC345" s="11"/>
      <c r="CD345" s="11"/>
      <c r="CE345" s="11"/>
      <c r="CF345" s="11"/>
      <c r="CG345" s="11"/>
      <c r="CH345" s="11"/>
      <c r="CI345" s="11"/>
      <c r="CJ345" s="11"/>
      <c r="CK345" s="11"/>
      <c r="CL345" s="11"/>
      <c r="CM345" s="11"/>
      <c r="CN345" s="11"/>
      <c r="CO345" s="11"/>
      <c r="CP345" s="11"/>
      <c r="CQ345" s="11"/>
      <c r="CR345" s="11"/>
      <c r="CS345" s="11"/>
      <c r="CT345" s="11"/>
      <c r="CU345" s="11"/>
      <c r="CV345" s="11"/>
      <c r="CW345" s="11"/>
      <c r="CX345" s="11"/>
      <c r="CY345" s="11"/>
      <c r="CZ345" s="11"/>
      <c r="DA345" s="11"/>
      <c r="DB345" s="11"/>
      <c r="DC345" s="11"/>
      <c r="DD345" s="11"/>
      <c r="DE345" s="11"/>
      <c r="DF345" s="11"/>
      <c r="DG345" s="11"/>
      <c r="DH345" s="11"/>
      <c r="DI345" s="11"/>
      <c r="DJ345" s="11"/>
      <c r="DK345" s="11"/>
      <c r="DL345" s="11"/>
      <c r="DM345" s="11"/>
      <c r="DN345" s="11"/>
      <c r="DO345" s="11"/>
      <c r="DP345" s="11"/>
      <c r="DQ345" s="11"/>
      <c r="DR345" s="11"/>
      <c r="DS345" s="11"/>
      <c r="DT345" s="11"/>
      <c r="DU345" s="11"/>
      <c r="DV345" s="11"/>
      <c r="DW345" s="11"/>
      <c r="DX345" s="11"/>
    </row>
    <row r="346" spans="6:128" ht="12.75">
      <c r="F346" s="11"/>
      <c r="G346" s="9">
        <f t="shared" si="74"/>
        <v>343</v>
      </c>
      <c r="H346" s="8">
        <f t="shared" si="70"/>
        <v>159.69090054519955</v>
      </c>
      <c r="I346" s="8">
        <f t="shared" si="72"/>
        <v>-9.940637960573033</v>
      </c>
      <c r="J346" s="8">
        <f t="shared" si="71"/>
        <v>32.514361702743216</v>
      </c>
      <c r="K346" s="8">
        <f t="shared" si="73"/>
        <v>192.20526224794276</v>
      </c>
      <c r="L346" s="8"/>
      <c r="M346" s="8"/>
      <c r="N346" s="8">
        <v>24</v>
      </c>
      <c r="O346" s="8">
        <v>56</v>
      </c>
      <c r="P346" s="64"/>
      <c r="Q346" s="11"/>
      <c r="R346" s="65"/>
      <c r="S346" s="65"/>
      <c r="T346" s="11"/>
      <c r="U346" s="65"/>
      <c r="V346" s="65"/>
      <c r="W346" s="11"/>
      <c r="X346" s="65"/>
      <c r="Y346" s="65"/>
      <c r="Z346" s="65"/>
      <c r="AA346" s="65"/>
      <c r="AB346" s="65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65"/>
      <c r="BV346" s="11"/>
      <c r="BW346" s="11"/>
      <c r="BX346" s="11"/>
      <c r="BY346" s="11"/>
      <c r="BZ346" s="11"/>
      <c r="CA346" s="11"/>
      <c r="CB346" s="11"/>
      <c r="CC346" s="11"/>
      <c r="CD346" s="11"/>
      <c r="CE346" s="11"/>
      <c r="CF346" s="11"/>
      <c r="CG346" s="11"/>
      <c r="CH346" s="11"/>
      <c r="CI346" s="11"/>
      <c r="CJ346" s="11"/>
      <c r="CK346" s="11"/>
      <c r="CL346" s="11"/>
      <c r="CM346" s="11"/>
      <c r="CN346" s="11"/>
      <c r="CO346" s="11"/>
      <c r="CP346" s="11"/>
      <c r="CQ346" s="11"/>
      <c r="CR346" s="11"/>
      <c r="CS346" s="11"/>
      <c r="CT346" s="11"/>
      <c r="CU346" s="11"/>
      <c r="CV346" s="11"/>
      <c r="CW346" s="11"/>
      <c r="CX346" s="11"/>
      <c r="CY346" s="11"/>
      <c r="CZ346" s="11"/>
      <c r="DA346" s="11"/>
      <c r="DB346" s="11"/>
      <c r="DC346" s="11"/>
      <c r="DD346" s="11"/>
      <c r="DE346" s="11"/>
      <c r="DF346" s="11"/>
      <c r="DG346" s="11"/>
      <c r="DH346" s="11"/>
      <c r="DI346" s="11"/>
      <c r="DJ346" s="11"/>
      <c r="DK346" s="11"/>
      <c r="DL346" s="11"/>
      <c r="DM346" s="11"/>
      <c r="DN346" s="11"/>
      <c r="DO346" s="11"/>
      <c r="DP346" s="11"/>
      <c r="DQ346" s="11"/>
      <c r="DR346" s="11"/>
      <c r="DS346" s="11"/>
      <c r="DT346" s="11"/>
      <c r="DU346" s="11"/>
      <c r="DV346" s="11"/>
      <c r="DW346" s="11"/>
      <c r="DX346" s="11"/>
    </row>
    <row r="347" spans="6:128" ht="12.75">
      <c r="F347" s="11"/>
      <c r="G347" s="9">
        <f t="shared" si="74"/>
        <v>344</v>
      </c>
      <c r="H347" s="8">
        <f t="shared" si="70"/>
        <v>159.72530106272586</v>
      </c>
      <c r="I347" s="8">
        <f t="shared" si="72"/>
        <v>-9.371670097777992</v>
      </c>
      <c r="J347" s="8">
        <f t="shared" si="71"/>
        <v>32.682897661902835</v>
      </c>
      <c r="K347" s="8">
        <f t="shared" si="73"/>
        <v>192.4081987246287</v>
      </c>
      <c r="L347" s="8"/>
      <c r="M347" s="8"/>
      <c r="N347" s="8">
        <v>25</v>
      </c>
      <c r="O347" s="8">
        <v>55</v>
      </c>
      <c r="P347" s="64"/>
      <c r="Q347" s="11"/>
      <c r="R347" s="65"/>
      <c r="S347" s="65"/>
      <c r="T347" s="11"/>
      <c r="U347" s="65"/>
      <c r="V347" s="65"/>
      <c r="W347" s="11"/>
      <c r="X347" s="65"/>
      <c r="Y347" s="65"/>
      <c r="Z347" s="65"/>
      <c r="AA347" s="65"/>
      <c r="AB347" s="65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65"/>
      <c r="BV347" s="11"/>
      <c r="BW347" s="11"/>
      <c r="BX347" s="11"/>
      <c r="BY347" s="11"/>
      <c r="BZ347" s="11"/>
      <c r="CA347" s="11"/>
      <c r="CB347" s="11"/>
      <c r="CC347" s="11"/>
      <c r="CD347" s="11"/>
      <c r="CE347" s="11"/>
      <c r="CF347" s="11"/>
      <c r="CG347" s="11"/>
      <c r="CH347" s="11"/>
      <c r="CI347" s="11"/>
      <c r="CJ347" s="11"/>
      <c r="CK347" s="11"/>
      <c r="CL347" s="11"/>
      <c r="CM347" s="11"/>
      <c r="CN347" s="11"/>
      <c r="CO347" s="11"/>
      <c r="CP347" s="11"/>
      <c r="CQ347" s="11"/>
      <c r="CR347" s="11"/>
      <c r="CS347" s="11"/>
      <c r="CT347" s="11"/>
      <c r="CU347" s="11"/>
      <c r="CV347" s="11"/>
      <c r="CW347" s="11"/>
      <c r="CX347" s="11"/>
      <c r="CY347" s="11"/>
      <c r="CZ347" s="11"/>
      <c r="DA347" s="11"/>
      <c r="DB347" s="11"/>
      <c r="DC347" s="11"/>
      <c r="DD347" s="11"/>
      <c r="DE347" s="11"/>
      <c r="DF347" s="11"/>
      <c r="DG347" s="11"/>
      <c r="DH347" s="11"/>
      <c r="DI347" s="11"/>
      <c r="DJ347" s="11"/>
      <c r="DK347" s="11"/>
      <c r="DL347" s="11"/>
      <c r="DM347" s="11"/>
      <c r="DN347" s="11"/>
      <c r="DO347" s="11"/>
      <c r="DP347" s="11"/>
      <c r="DQ347" s="11"/>
      <c r="DR347" s="11"/>
      <c r="DS347" s="11"/>
      <c r="DT347" s="11"/>
      <c r="DU347" s="11"/>
      <c r="DV347" s="11"/>
      <c r="DW347" s="11"/>
      <c r="DX347" s="11"/>
    </row>
    <row r="348" spans="6:128" ht="12.75">
      <c r="F348" s="11"/>
      <c r="G348" s="9">
        <f t="shared" si="74"/>
        <v>345</v>
      </c>
      <c r="H348" s="8">
        <f t="shared" si="70"/>
        <v>159.75782510846662</v>
      </c>
      <c r="I348" s="8">
        <f t="shared" si="72"/>
        <v>-8.799847533485703</v>
      </c>
      <c r="J348" s="8">
        <f t="shared" si="71"/>
        <v>32.84147809382832</v>
      </c>
      <c r="K348" s="8">
        <f t="shared" si="73"/>
        <v>192.59930320229495</v>
      </c>
      <c r="L348" s="8"/>
      <c r="M348" s="8"/>
      <c r="N348" s="8">
        <v>26</v>
      </c>
      <c r="O348" s="8">
        <v>54</v>
      </c>
      <c r="P348" s="64"/>
      <c r="Q348" s="11"/>
      <c r="R348" s="65"/>
      <c r="S348" s="65"/>
      <c r="T348" s="11"/>
      <c r="U348" s="65"/>
      <c r="V348" s="65"/>
      <c r="W348" s="11"/>
      <c r="X348" s="65"/>
      <c r="Y348" s="65"/>
      <c r="Z348" s="65"/>
      <c r="AA348" s="65"/>
      <c r="AB348" s="65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65"/>
      <c r="BV348" s="11"/>
      <c r="BW348" s="11"/>
      <c r="BX348" s="11"/>
      <c r="BY348" s="11"/>
      <c r="BZ348" s="11"/>
      <c r="CA348" s="11"/>
      <c r="CB348" s="11"/>
      <c r="CC348" s="11"/>
      <c r="CD348" s="11"/>
      <c r="CE348" s="11"/>
      <c r="CF348" s="11"/>
      <c r="CG348" s="11"/>
      <c r="CH348" s="11"/>
      <c r="CI348" s="11"/>
      <c r="CJ348" s="11"/>
      <c r="CK348" s="11"/>
      <c r="CL348" s="11"/>
      <c r="CM348" s="11"/>
      <c r="CN348" s="11"/>
      <c r="CO348" s="11"/>
      <c r="CP348" s="11"/>
      <c r="CQ348" s="11"/>
      <c r="CR348" s="11"/>
      <c r="CS348" s="11"/>
      <c r="CT348" s="11"/>
      <c r="CU348" s="11"/>
      <c r="CV348" s="11"/>
      <c r="CW348" s="11"/>
      <c r="CX348" s="11"/>
      <c r="CY348" s="11"/>
      <c r="CZ348" s="11"/>
      <c r="DA348" s="11"/>
      <c r="DB348" s="11"/>
      <c r="DC348" s="11"/>
      <c r="DD348" s="11"/>
      <c r="DE348" s="11"/>
      <c r="DF348" s="11"/>
      <c r="DG348" s="11"/>
      <c r="DH348" s="11"/>
      <c r="DI348" s="11"/>
      <c r="DJ348" s="11"/>
      <c r="DK348" s="11"/>
      <c r="DL348" s="11"/>
      <c r="DM348" s="11"/>
      <c r="DN348" s="11"/>
      <c r="DO348" s="11"/>
      <c r="DP348" s="11"/>
      <c r="DQ348" s="11"/>
      <c r="DR348" s="11"/>
      <c r="DS348" s="11"/>
      <c r="DT348" s="11"/>
      <c r="DU348" s="11"/>
      <c r="DV348" s="11"/>
      <c r="DW348" s="11"/>
      <c r="DX348" s="11"/>
    </row>
    <row r="349" spans="6:128" ht="12.75">
      <c r="F349" s="11"/>
      <c r="G349" s="9">
        <f t="shared" si="74"/>
        <v>346</v>
      </c>
      <c r="H349" s="8">
        <f t="shared" si="70"/>
        <v>159.78843421434624</v>
      </c>
      <c r="I349" s="8">
        <f t="shared" si="72"/>
        <v>-8.225344450388707</v>
      </c>
      <c r="J349" s="8">
        <f t="shared" si="71"/>
        <v>32.99005469338388</v>
      </c>
      <c r="K349" s="8">
        <f t="shared" si="73"/>
        <v>192.77848890773012</v>
      </c>
      <c r="L349" s="8"/>
      <c r="M349" s="8"/>
      <c r="N349" s="8">
        <v>27</v>
      </c>
      <c r="O349" s="8">
        <v>53</v>
      </c>
      <c r="P349" s="64"/>
      <c r="Q349" s="11"/>
      <c r="R349" s="65"/>
      <c r="S349" s="65"/>
      <c r="T349" s="11"/>
      <c r="U349" s="65"/>
      <c r="V349" s="65"/>
      <c r="W349" s="11"/>
      <c r="X349" s="65"/>
      <c r="Y349" s="65"/>
      <c r="Z349" s="65"/>
      <c r="AA349" s="65"/>
      <c r="AB349" s="65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65"/>
      <c r="BV349" s="11"/>
      <c r="BW349" s="11"/>
      <c r="BX349" s="11"/>
      <c r="BY349" s="11"/>
      <c r="BZ349" s="11"/>
      <c r="CA349" s="11"/>
      <c r="CB349" s="11"/>
      <c r="CC349" s="11"/>
      <c r="CD349" s="11"/>
      <c r="CE349" s="11"/>
      <c r="CF349" s="11"/>
      <c r="CG349" s="11"/>
      <c r="CH349" s="11"/>
      <c r="CI349" s="11"/>
      <c r="CJ349" s="11"/>
      <c r="CK349" s="11"/>
      <c r="CL349" s="11"/>
      <c r="CM349" s="11"/>
      <c r="CN349" s="11"/>
      <c r="CO349" s="11"/>
      <c r="CP349" s="11"/>
      <c r="CQ349" s="11"/>
      <c r="CR349" s="11"/>
      <c r="CS349" s="11"/>
      <c r="CT349" s="11"/>
      <c r="CU349" s="11"/>
      <c r="CV349" s="11"/>
      <c r="CW349" s="11"/>
      <c r="CX349" s="11"/>
      <c r="CY349" s="11"/>
      <c r="CZ349" s="11"/>
      <c r="DA349" s="11"/>
      <c r="DB349" s="11"/>
      <c r="DC349" s="11"/>
      <c r="DD349" s="11"/>
      <c r="DE349" s="11"/>
      <c r="DF349" s="11"/>
      <c r="DG349" s="11"/>
      <c r="DH349" s="11"/>
      <c r="DI349" s="11"/>
      <c r="DJ349" s="11"/>
      <c r="DK349" s="11"/>
      <c r="DL349" s="11"/>
      <c r="DM349" s="11"/>
      <c r="DN349" s="11"/>
      <c r="DO349" s="11"/>
      <c r="DP349" s="11"/>
      <c r="DQ349" s="11"/>
      <c r="DR349" s="11"/>
      <c r="DS349" s="11"/>
      <c r="DT349" s="11"/>
      <c r="DU349" s="11"/>
      <c r="DV349" s="11"/>
      <c r="DW349" s="11"/>
      <c r="DX349" s="11"/>
    </row>
    <row r="350" spans="6:128" ht="12.75">
      <c r="F350" s="11"/>
      <c r="G350" s="9">
        <f t="shared" si="74"/>
        <v>347</v>
      </c>
      <c r="H350" s="8">
        <f t="shared" si="70"/>
        <v>159.81709219842824</v>
      </c>
      <c r="I350" s="8">
        <f t="shared" si="72"/>
        <v>-7.648335847691421</v>
      </c>
      <c r="J350" s="8">
        <f t="shared" si="71"/>
        <v>33.12858220269799</v>
      </c>
      <c r="K350" s="8">
        <f t="shared" si="73"/>
        <v>192.94567440112624</v>
      </c>
      <c r="L350" s="8"/>
      <c r="M350" s="8"/>
      <c r="N350" s="8">
        <v>28</v>
      </c>
      <c r="O350" s="8">
        <v>52</v>
      </c>
      <c r="P350" s="64"/>
      <c r="Q350" s="11"/>
      <c r="R350" s="65"/>
      <c r="S350" s="65"/>
      <c r="T350" s="11"/>
      <c r="U350" s="65"/>
      <c r="V350" s="65"/>
      <c r="W350" s="11"/>
      <c r="X350" s="65"/>
      <c r="Y350" s="65"/>
      <c r="Z350" s="65"/>
      <c r="AA350" s="65"/>
      <c r="AB350" s="65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  <c r="BU350" s="65"/>
      <c r="BV350" s="11"/>
      <c r="BW350" s="11"/>
      <c r="BX350" s="11"/>
      <c r="BY350" s="11"/>
      <c r="BZ350" s="11"/>
      <c r="CA350" s="11"/>
      <c r="CB350" s="11"/>
      <c r="CC350" s="11"/>
      <c r="CD350" s="11"/>
      <c r="CE350" s="11"/>
      <c r="CF350" s="11"/>
      <c r="CG350" s="11"/>
      <c r="CH350" s="11"/>
      <c r="CI350" s="11"/>
      <c r="CJ350" s="11"/>
      <c r="CK350" s="11"/>
      <c r="CL350" s="11"/>
      <c r="CM350" s="11"/>
      <c r="CN350" s="11"/>
      <c r="CO350" s="11"/>
      <c r="CP350" s="11"/>
      <c r="CQ350" s="11"/>
      <c r="CR350" s="11"/>
      <c r="CS350" s="11"/>
      <c r="CT350" s="11"/>
      <c r="CU350" s="11"/>
      <c r="CV350" s="11"/>
      <c r="CW350" s="11"/>
      <c r="CX350" s="11"/>
      <c r="CY350" s="11"/>
      <c r="CZ350" s="11"/>
      <c r="DA350" s="11"/>
      <c r="DB350" s="11"/>
      <c r="DC350" s="11"/>
      <c r="DD350" s="11"/>
      <c r="DE350" s="11"/>
      <c r="DF350" s="11"/>
      <c r="DG350" s="11"/>
      <c r="DH350" s="11"/>
      <c r="DI350" s="11"/>
      <c r="DJ350" s="11"/>
      <c r="DK350" s="11"/>
      <c r="DL350" s="11"/>
      <c r="DM350" s="11"/>
      <c r="DN350" s="11"/>
      <c r="DO350" s="11"/>
      <c r="DP350" s="11"/>
      <c r="DQ350" s="11"/>
      <c r="DR350" s="11"/>
      <c r="DS350" s="11"/>
      <c r="DT350" s="11"/>
      <c r="DU350" s="11"/>
      <c r="DV350" s="11"/>
      <c r="DW350" s="11"/>
      <c r="DX350" s="11"/>
    </row>
    <row r="351" spans="6:128" ht="12.75">
      <c r="F351" s="11"/>
      <c r="G351" s="9">
        <f t="shared" si="74"/>
        <v>348</v>
      </c>
      <c r="H351" s="8">
        <f t="shared" si="70"/>
        <v>159.84376520376833</v>
      </c>
      <c r="I351" s="8">
        <f t="shared" si="72"/>
        <v>-7.068997487803836</v>
      </c>
      <c r="J351" s="8">
        <f t="shared" si="71"/>
        <v>33.257018424949386</v>
      </c>
      <c r="K351" s="8">
        <f t="shared" si="73"/>
        <v>193.10078362871772</v>
      </c>
      <c r="L351" s="8"/>
      <c r="M351" s="8"/>
      <c r="N351" s="8">
        <v>29</v>
      </c>
      <c r="O351" s="8">
        <v>51</v>
      </c>
      <c r="P351" s="64"/>
      <c r="Q351" s="11"/>
      <c r="R351" s="65"/>
      <c r="S351" s="65"/>
      <c r="T351" s="11"/>
      <c r="U351" s="65"/>
      <c r="V351" s="65"/>
      <c r="W351" s="11"/>
      <c r="X351" s="65"/>
      <c r="Y351" s="65"/>
      <c r="Z351" s="65"/>
      <c r="AA351" s="65"/>
      <c r="AB351" s="65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  <c r="BP351" s="11"/>
      <c r="BQ351" s="11"/>
      <c r="BR351" s="11"/>
      <c r="BS351" s="11"/>
      <c r="BT351" s="11"/>
      <c r="BU351" s="65"/>
      <c r="BV351" s="11"/>
      <c r="BW351" s="11"/>
      <c r="BX351" s="11"/>
      <c r="BY351" s="11"/>
      <c r="BZ351" s="11"/>
      <c r="CA351" s="11"/>
      <c r="CB351" s="11"/>
      <c r="CC351" s="11"/>
      <c r="CD351" s="11"/>
      <c r="CE351" s="11"/>
      <c r="CF351" s="11"/>
      <c r="CG351" s="11"/>
      <c r="CH351" s="11"/>
      <c r="CI351" s="11"/>
      <c r="CJ351" s="11"/>
      <c r="CK351" s="11"/>
      <c r="CL351" s="11"/>
      <c r="CM351" s="11"/>
      <c r="CN351" s="11"/>
      <c r="CO351" s="11"/>
      <c r="CP351" s="11"/>
      <c r="CQ351" s="11"/>
      <c r="CR351" s="11"/>
      <c r="CS351" s="11"/>
      <c r="CT351" s="11"/>
      <c r="CU351" s="11"/>
      <c r="CV351" s="11"/>
      <c r="CW351" s="11"/>
      <c r="CX351" s="11"/>
      <c r="CY351" s="11"/>
      <c r="CZ351" s="11"/>
      <c r="DA351" s="11"/>
      <c r="DB351" s="11"/>
      <c r="DC351" s="11"/>
      <c r="DD351" s="11"/>
      <c r="DE351" s="11"/>
      <c r="DF351" s="11"/>
      <c r="DG351" s="11"/>
      <c r="DH351" s="11"/>
      <c r="DI351" s="11"/>
      <c r="DJ351" s="11"/>
      <c r="DK351" s="11"/>
      <c r="DL351" s="11"/>
      <c r="DM351" s="11"/>
      <c r="DN351" s="11"/>
      <c r="DO351" s="11"/>
      <c r="DP351" s="11"/>
      <c r="DQ351" s="11"/>
      <c r="DR351" s="11"/>
      <c r="DS351" s="11"/>
      <c r="DT351" s="11"/>
      <c r="DU351" s="11"/>
      <c r="DV351" s="11"/>
      <c r="DW351" s="11"/>
      <c r="DX351" s="11"/>
    </row>
    <row r="352" spans="6:128" ht="12.75">
      <c r="F352" s="11"/>
      <c r="G352" s="9">
        <f t="shared" si="74"/>
        <v>349</v>
      </c>
      <c r="H352" s="8">
        <f t="shared" si="70"/>
        <v>159.86842173468656</v>
      </c>
      <c r="I352" s="8">
        <f t="shared" si="72"/>
        <v>-6.487505842802519</v>
      </c>
      <c r="J352" s="8">
        <f t="shared" si="71"/>
        <v>33.375324237220575</v>
      </c>
      <c r="K352" s="8">
        <f t="shared" si="73"/>
        <v>193.24374597190715</v>
      </c>
      <c r="L352" s="8"/>
      <c r="M352" s="8"/>
      <c r="N352" s="8">
        <v>30</v>
      </c>
      <c r="O352" s="8">
        <v>50</v>
      </c>
      <c r="P352" s="64"/>
      <c r="Q352" s="11"/>
      <c r="R352" s="65"/>
      <c r="S352" s="65"/>
      <c r="T352" s="11"/>
      <c r="U352" s="65"/>
      <c r="V352" s="65"/>
      <c r="W352" s="11"/>
      <c r="X352" s="65"/>
      <c r="Y352" s="65"/>
      <c r="Z352" s="65"/>
      <c r="AA352" s="65"/>
      <c r="AB352" s="65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  <c r="BO352" s="11"/>
      <c r="BP352" s="11"/>
      <c r="BQ352" s="11"/>
      <c r="BR352" s="11"/>
      <c r="BS352" s="11"/>
      <c r="BT352" s="11"/>
      <c r="BU352" s="65"/>
      <c r="BV352" s="11"/>
      <c r="BW352" s="11"/>
      <c r="BX352" s="11"/>
      <c r="BY352" s="11"/>
      <c r="BZ352" s="11"/>
      <c r="CA352" s="11"/>
      <c r="CB352" s="11"/>
      <c r="CC352" s="11"/>
      <c r="CD352" s="11"/>
      <c r="CE352" s="11"/>
      <c r="CF352" s="11"/>
      <c r="CG352" s="11"/>
      <c r="CH352" s="11"/>
      <c r="CI352" s="11"/>
      <c r="CJ352" s="11"/>
      <c r="CK352" s="11"/>
      <c r="CL352" s="11"/>
      <c r="CM352" s="11"/>
      <c r="CN352" s="11"/>
      <c r="CO352" s="11"/>
      <c r="CP352" s="11"/>
      <c r="CQ352" s="11"/>
      <c r="CR352" s="11"/>
      <c r="CS352" s="11"/>
      <c r="CT352" s="11"/>
      <c r="CU352" s="11"/>
      <c r="CV352" s="11"/>
      <c r="CW352" s="11"/>
      <c r="CX352" s="11"/>
      <c r="CY352" s="11"/>
      <c r="CZ352" s="11"/>
      <c r="DA352" s="11"/>
      <c r="DB352" s="11"/>
      <c r="DC352" s="11"/>
      <c r="DD352" s="11"/>
      <c r="DE352" s="11"/>
      <c r="DF352" s="11"/>
      <c r="DG352" s="11"/>
      <c r="DH352" s="11"/>
      <c r="DI352" s="11"/>
      <c r="DJ352" s="11"/>
      <c r="DK352" s="11"/>
      <c r="DL352" s="11"/>
      <c r="DM352" s="11"/>
      <c r="DN352" s="11"/>
      <c r="DO352" s="11"/>
      <c r="DP352" s="11"/>
      <c r="DQ352" s="11"/>
      <c r="DR352" s="11"/>
      <c r="DS352" s="11"/>
      <c r="DT352" s="11"/>
      <c r="DU352" s="11"/>
      <c r="DV352" s="11"/>
      <c r="DW352" s="11"/>
      <c r="DX352" s="11"/>
    </row>
    <row r="353" spans="6:128" ht="12.75">
      <c r="F353" s="11"/>
      <c r="G353" s="9">
        <f t="shared" si="74"/>
        <v>350</v>
      </c>
      <c r="H353" s="8">
        <f t="shared" si="70"/>
        <v>159.89103269043656</v>
      </c>
      <c r="I353" s="8">
        <f t="shared" si="72"/>
        <v>-5.904038040675664</v>
      </c>
      <c r="J353" s="8">
        <f t="shared" si="71"/>
        <v>33.48346360241507</v>
      </c>
      <c r="K353" s="8">
        <f t="shared" si="73"/>
        <v>193.37449629285163</v>
      </c>
      <c r="L353" s="8"/>
      <c r="M353" s="8"/>
      <c r="N353" s="8">
        <v>31</v>
      </c>
      <c r="O353" s="8">
        <v>49</v>
      </c>
      <c r="P353" s="64"/>
      <c r="Q353" s="11"/>
      <c r="R353" s="65"/>
      <c r="S353" s="65"/>
      <c r="T353" s="11"/>
      <c r="U353" s="65"/>
      <c r="V353" s="65"/>
      <c r="W353" s="11"/>
      <c r="X353" s="65"/>
      <c r="Y353" s="65"/>
      <c r="Z353" s="65"/>
      <c r="AA353" s="65"/>
      <c r="AB353" s="65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  <c r="BO353" s="11"/>
      <c r="BP353" s="11"/>
      <c r="BQ353" s="11"/>
      <c r="BR353" s="11"/>
      <c r="BS353" s="11"/>
      <c r="BT353" s="11"/>
      <c r="BU353" s="65"/>
      <c r="BV353" s="11"/>
      <c r="BW353" s="11"/>
      <c r="BX353" s="11"/>
      <c r="BY353" s="11"/>
      <c r="BZ353" s="11"/>
      <c r="CA353" s="11"/>
      <c r="CB353" s="11"/>
      <c r="CC353" s="11"/>
      <c r="CD353" s="11"/>
      <c r="CE353" s="11"/>
      <c r="CF353" s="11"/>
      <c r="CG353" s="11"/>
      <c r="CH353" s="11"/>
      <c r="CI353" s="11"/>
      <c r="CJ353" s="11"/>
      <c r="CK353" s="11"/>
      <c r="CL353" s="11"/>
      <c r="CM353" s="11"/>
      <c r="CN353" s="11"/>
      <c r="CO353" s="11"/>
      <c r="CP353" s="11"/>
      <c r="CQ353" s="11"/>
      <c r="CR353" s="11"/>
      <c r="CS353" s="11"/>
      <c r="CT353" s="11"/>
      <c r="CU353" s="11"/>
      <c r="CV353" s="11"/>
      <c r="CW353" s="11"/>
      <c r="CX353" s="11"/>
      <c r="CY353" s="11"/>
      <c r="CZ353" s="11"/>
      <c r="DA353" s="11"/>
      <c r="DB353" s="11"/>
      <c r="DC353" s="11"/>
      <c r="DD353" s="11"/>
      <c r="DE353" s="11"/>
      <c r="DF353" s="11"/>
      <c r="DG353" s="11"/>
      <c r="DH353" s="11"/>
      <c r="DI353" s="11"/>
      <c r="DJ353" s="11"/>
      <c r="DK353" s="11"/>
      <c r="DL353" s="11"/>
      <c r="DM353" s="11"/>
      <c r="DN353" s="11"/>
      <c r="DO353" s="11"/>
      <c r="DP353" s="11"/>
      <c r="DQ353" s="11"/>
      <c r="DR353" s="11"/>
      <c r="DS353" s="11"/>
      <c r="DT353" s="11"/>
      <c r="DU353" s="11"/>
      <c r="DV353" s="11"/>
      <c r="DW353" s="11"/>
      <c r="DX353" s="11"/>
    </row>
    <row r="354" spans="6:128" ht="12.75">
      <c r="F354" s="11"/>
      <c r="G354" s="9">
        <f t="shared" si="74"/>
        <v>351</v>
      </c>
      <c r="H354" s="8">
        <f t="shared" si="70"/>
        <v>159.911571396252</v>
      </c>
      <c r="I354" s="8">
        <f t="shared" si="72"/>
        <v>-5.318771811367858</v>
      </c>
      <c r="J354" s="8">
        <f t="shared" si="71"/>
        <v>33.58140358023468</v>
      </c>
      <c r="K354" s="8">
        <f t="shared" si="73"/>
        <v>193.49297497648666</v>
      </c>
      <c r="L354" s="8"/>
      <c r="M354" s="8"/>
      <c r="N354" s="8">
        <v>32</v>
      </c>
      <c r="O354" s="8">
        <v>48</v>
      </c>
      <c r="P354" s="64"/>
      <c r="Q354" s="11"/>
      <c r="R354" s="65"/>
      <c r="S354" s="65"/>
      <c r="T354" s="11"/>
      <c r="U354" s="65"/>
      <c r="V354" s="65"/>
      <c r="W354" s="11"/>
      <c r="X354" s="65"/>
      <c r="Y354" s="65"/>
      <c r="Z354" s="65"/>
      <c r="AA354" s="65"/>
      <c r="AB354" s="65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  <c r="BT354" s="11"/>
      <c r="BU354" s="65"/>
      <c r="BV354" s="11"/>
      <c r="BW354" s="11"/>
      <c r="BX354" s="11"/>
      <c r="BY354" s="11"/>
      <c r="BZ354" s="11"/>
      <c r="CA354" s="11"/>
      <c r="CB354" s="11"/>
      <c r="CC354" s="11"/>
      <c r="CD354" s="11"/>
      <c r="CE354" s="11"/>
      <c r="CF354" s="11"/>
      <c r="CG354" s="11"/>
      <c r="CH354" s="11"/>
      <c r="CI354" s="11"/>
      <c r="CJ354" s="11"/>
      <c r="CK354" s="11"/>
      <c r="CL354" s="11"/>
      <c r="CM354" s="11"/>
      <c r="CN354" s="11"/>
      <c r="CO354" s="11"/>
      <c r="CP354" s="11"/>
      <c r="CQ354" s="11"/>
      <c r="CR354" s="11"/>
      <c r="CS354" s="11"/>
      <c r="CT354" s="11"/>
      <c r="CU354" s="11"/>
      <c r="CV354" s="11"/>
      <c r="CW354" s="11"/>
      <c r="CX354" s="11"/>
      <c r="CY354" s="11"/>
      <c r="CZ354" s="11"/>
      <c r="DA354" s="11"/>
      <c r="DB354" s="11"/>
      <c r="DC354" s="11"/>
      <c r="DD354" s="11"/>
      <c r="DE354" s="11"/>
      <c r="DF354" s="11"/>
      <c r="DG354" s="11"/>
      <c r="DH354" s="11"/>
      <c r="DI354" s="11"/>
      <c r="DJ354" s="11"/>
      <c r="DK354" s="11"/>
      <c r="DL354" s="11"/>
      <c r="DM354" s="11"/>
      <c r="DN354" s="11"/>
      <c r="DO354" s="11"/>
      <c r="DP354" s="11"/>
      <c r="DQ354" s="11"/>
      <c r="DR354" s="11"/>
      <c r="DS354" s="11"/>
      <c r="DT354" s="11"/>
      <c r="DU354" s="11"/>
      <c r="DV354" s="11"/>
      <c r="DW354" s="11"/>
      <c r="DX354" s="11"/>
    </row>
    <row r="355" spans="6:128" ht="12.75">
      <c r="F355" s="11"/>
      <c r="G355" s="9">
        <f t="shared" si="74"/>
        <v>352</v>
      </c>
      <c r="H355" s="8">
        <f t="shared" si="70"/>
        <v>159.9300136317519</v>
      </c>
      <c r="I355" s="8">
        <f t="shared" si="72"/>
        <v>-4.73188543264224</v>
      </c>
      <c r="J355" s="8">
        <f t="shared" si="71"/>
        <v>33.66911433721339</v>
      </c>
      <c r="K355" s="8">
        <f t="shared" si="73"/>
        <v>193.5991279689653</v>
      </c>
      <c r="L355" s="8"/>
      <c r="M355" s="8"/>
      <c r="N355" s="8">
        <v>33</v>
      </c>
      <c r="O355" s="8">
        <v>47</v>
      </c>
      <c r="P355" s="64"/>
      <c r="Q355" s="11"/>
      <c r="R355" s="65"/>
      <c r="S355" s="65"/>
      <c r="T355" s="11"/>
      <c r="U355" s="65"/>
      <c r="V355" s="65"/>
      <c r="W355" s="11"/>
      <c r="X355" s="65"/>
      <c r="Y355" s="65"/>
      <c r="Z355" s="65"/>
      <c r="AA355" s="65"/>
      <c r="AB355" s="65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  <c r="BT355" s="11"/>
      <c r="BU355" s="65"/>
      <c r="BV355" s="11"/>
      <c r="BW355" s="11"/>
      <c r="BX355" s="11"/>
      <c r="BY355" s="11"/>
      <c r="BZ355" s="11"/>
      <c r="CA355" s="11"/>
      <c r="CB355" s="11"/>
      <c r="CC355" s="11"/>
      <c r="CD355" s="11"/>
      <c r="CE355" s="11"/>
      <c r="CF355" s="11"/>
      <c r="CG355" s="11"/>
      <c r="CH355" s="11"/>
      <c r="CI355" s="11"/>
      <c r="CJ355" s="11"/>
      <c r="CK355" s="11"/>
      <c r="CL355" s="11"/>
      <c r="CM355" s="11"/>
      <c r="CN355" s="11"/>
      <c r="CO355" s="11"/>
      <c r="CP355" s="11"/>
      <c r="CQ355" s="11"/>
      <c r="CR355" s="11"/>
      <c r="CS355" s="11"/>
      <c r="CT355" s="11"/>
      <c r="CU355" s="11"/>
      <c r="CV355" s="11"/>
      <c r="CW355" s="11"/>
      <c r="CX355" s="11"/>
      <c r="CY355" s="11"/>
      <c r="CZ355" s="11"/>
      <c r="DA355" s="11"/>
      <c r="DB355" s="11"/>
      <c r="DC355" s="11"/>
      <c r="DD355" s="11"/>
      <c r="DE355" s="11"/>
      <c r="DF355" s="11"/>
      <c r="DG355" s="11"/>
      <c r="DH355" s="11"/>
      <c r="DI355" s="11"/>
      <c r="DJ355" s="11"/>
      <c r="DK355" s="11"/>
      <c r="DL355" s="11"/>
      <c r="DM355" s="11"/>
      <c r="DN355" s="11"/>
      <c r="DO355" s="11"/>
      <c r="DP355" s="11"/>
      <c r="DQ355" s="11"/>
      <c r="DR355" s="11"/>
      <c r="DS355" s="11"/>
      <c r="DT355" s="11"/>
      <c r="DU355" s="11"/>
      <c r="DV355" s="11"/>
      <c r="DW355" s="11"/>
      <c r="DX355" s="11"/>
    </row>
    <row r="356" spans="6:128" ht="12.75">
      <c r="F356" s="11"/>
      <c r="G356" s="9">
        <f t="shared" si="74"/>
        <v>353</v>
      </c>
      <c r="H356" s="8">
        <f t="shared" si="70"/>
        <v>159.94633765668888</v>
      </c>
      <c r="I356" s="8">
        <f t="shared" si="72"/>
        <v>-4.143557675775036</v>
      </c>
      <c r="J356" s="8">
        <f t="shared" si="71"/>
        <v>33.74656915580495</v>
      </c>
      <c r="K356" s="8">
        <f t="shared" si="73"/>
        <v>193.69290681249385</v>
      </c>
      <c r="L356" s="8"/>
      <c r="M356" s="8"/>
      <c r="N356" s="8">
        <v>34</v>
      </c>
      <c r="O356" s="8">
        <v>46</v>
      </c>
      <c r="P356" s="64"/>
      <c r="Q356" s="11"/>
      <c r="R356" s="65"/>
      <c r="S356" s="65"/>
      <c r="T356" s="11"/>
      <c r="U356" s="65"/>
      <c r="V356" s="65"/>
      <c r="W356" s="11"/>
      <c r="X356" s="65"/>
      <c r="Y356" s="65"/>
      <c r="Z356" s="65"/>
      <c r="AA356" s="65"/>
      <c r="AB356" s="65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  <c r="BT356" s="11"/>
      <c r="BU356" s="65"/>
      <c r="BV356" s="11"/>
      <c r="BW356" s="11"/>
      <c r="BX356" s="11"/>
      <c r="BY356" s="11"/>
      <c r="BZ356" s="11"/>
      <c r="CA356" s="11"/>
      <c r="CB356" s="11"/>
      <c r="CC356" s="11"/>
      <c r="CD356" s="11"/>
      <c r="CE356" s="11"/>
      <c r="CF356" s="11"/>
      <c r="CG356" s="11"/>
      <c r="CH356" s="11"/>
      <c r="CI356" s="11"/>
      <c r="CJ356" s="11"/>
      <c r="CK356" s="11"/>
      <c r="CL356" s="11"/>
      <c r="CM356" s="11"/>
      <c r="CN356" s="11"/>
      <c r="CO356" s="11"/>
      <c r="CP356" s="11"/>
      <c r="CQ356" s="11"/>
      <c r="CR356" s="11"/>
      <c r="CS356" s="11"/>
      <c r="CT356" s="11"/>
      <c r="CU356" s="11"/>
      <c r="CV356" s="11"/>
      <c r="CW356" s="11"/>
      <c r="CX356" s="11"/>
      <c r="CY356" s="11"/>
      <c r="CZ356" s="11"/>
      <c r="DA356" s="11"/>
      <c r="DB356" s="11"/>
      <c r="DC356" s="11"/>
      <c r="DD356" s="11"/>
      <c r="DE356" s="11"/>
      <c r="DF356" s="11"/>
      <c r="DG356" s="11"/>
      <c r="DH356" s="11"/>
      <c r="DI356" s="11"/>
      <c r="DJ356" s="11"/>
      <c r="DK356" s="11"/>
      <c r="DL356" s="11"/>
      <c r="DM356" s="11"/>
      <c r="DN356" s="11"/>
      <c r="DO356" s="11"/>
      <c r="DP356" s="11"/>
      <c r="DQ356" s="11"/>
      <c r="DR356" s="11"/>
      <c r="DS356" s="11"/>
      <c r="DT356" s="11"/>
      <c r="DU356" s="11"/>
      <c r="DV356" s="11"/>
      <c r="DW356" s="11"/>
      <c r="DX356" s="11"/>
    </row>
    <row r="357" spans="6:128" ht="12.75">
      <c r="F357" s="11"/>
      <c r="G357" s="9">
        <f t="shared" si="74"/>
        <v>354</v>
      </c>
      <c r="H357" s="8">
        <f t="shared" si="70"/>
        <v>159.96052423402512</v>
      </c>
      <c r="I357" s="8">
        <f t="shared" si="72"/>
        <v>-3.553967751100216</v>
      </c>
      <c r="J357" s="8">
        <f t="shared" si="71"/>
        <v>33.81374444252129</v>
      </c>
      <c r="K357" s="8">
        <f t="shared" si="73"/>
        <v>193.7742686765464</v>
      </c>
      <c r="L357" s="8"/>
      <c r="M357" s="8"/>
      <c r="N357" s="8">
        <v>35</v>
      </c>
      <c r="O357" s="8">
        <v>45</v>
      </c>
      <c r="P357" s="64"/>
      <c r="Q357" s="11"/>
      <c r="R357" s="65"/>
      <c r="S357" s="65"/>
      <c r="T357" s="11"/>
      <c r="U357" s="65"/>
      <c r="V357" s="65"/>
      <c r="W357" s="11"/>
      <c r="X357" s="65"/>
      <c r="Y357" s="65"/>
      <c r="Z357" s="65"/>
      <c r="AA357" s="65"/>
      <c r="AB357" s="65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  <c r="BS357" s="11"/>
      <c r="BT357" s="11"/>
      <c r="BU357" s="65"/>
      <c r="BV357" s="11"/>
      <c r="BW357" s="11"/>
      <c r="BX357" s="11"/>
      <c r="BY357" s="11"/>
      <c r="BZ357" s="11"/>
      <c r="CA357" s="11"/>
      <c r="CB357" s="11"/>
      <c r="CC357" s="11"/>
      <c r="CD357" s="11"/>
      <c r="CE357" s="11"/>
      <c r="CF357" s="11"/>
      <c r="CG357" s="11"/>
      <c r="CH357" s="11"/>
      <c r="CI357" s="11"/>
      <c r="CJ357" s="11"/>
      <c r="CK357" s="11"/>
      <c r="CL357" s="11"/>
      <c r="CM357" s="11"/>
      <c r="CN357" s="11"/>
      <c r="CO357" s="11"/>
      <c r="CP357" s="11"/>
      <c r="CQ357" s="11"/>
      <c r="CR357" s="11"/>
      <c r="CS357" s="11"/>
      <c r="CT357" s="11"/>
      <c r="CU357" s="11"/>
      <c r="CV357" s="11"/>
      <c r="CW357" s="11"/>
      <c r="CX357" s="11"/>
      <c r="CY357" s="11"/>
      <c r="CZ357" s="11"/>
      <c r="DA357" s="11"/>
      <c r="DB357" s="11"/>
      <c r="DC357" s="11"/>
      <c r="DD357" s="11"/>
      <c r="DE357" s="11"/>
      <c r="DF357" s="11"/>
      <c r="DG357" s="11"/>
      <c r="DH357" s="11"/>
      <c r="DI357" s="11"/>
      <c r="DJ357" s="11"/>
      <c r="DK357" s="11"/>
      <c r="DL357" s="11"/>
      <c r="DM357" s="11"/>
      <c r="DN357" s="11"/>
      <c r="DO357" s="11"/>
      <c r="DP357" s="11"/>
      <c r="DQ357" s="11"/>
      <c r="DR357" s="11"/>
      <c r="DS357" s="11"/>
      <c r="DT357" s="11"/>
      <c r="DU357" s="11"/>
      <c r="DV357" s="11"/>
      <c r="DW357" s="11"/>
      <c r="DX357" s="11"/>
    </row>
    <row r="358" spans="6:128" ht="12.75">
      <c r="F358" s="11"/>
      <c r="G358" s="9">
        <f t="shared" si="74"/>
        <v>355</v>
      </c>
      <c r="H358" s="8">
        <f t="shared" si="70"/>
        <v>159.9725566503238</v>
      </c>
      <c r="I358" s="8">
        <f t="shared" si="72"/>
        <v>-2.963295253420383</v>
      </c>
      <c r="J358" s="8">
        <f t="shared" si="71"/>
        <v>33.87061973511935</v>
      </c>
      <c r="K358" s="8">
        <f t="shared" si="73"/>
        <v>193.84317638544314</v>
      </c>
      <c r="L358" s="8"/>
      <c r="M358" s="8"/>
      <c r="N358" s="8">
        <v>36</v>
      </c>
      <c r="O358" s="8">
        <v>44</v>
      </c>
      <c r="P358" s="64"/>
      <c r="Q358" s="11"/>
      <c r="R358" s="65"/>
      <c r="S358" s="65"/>
      <c r="T358" s="11"/>
      <c r="U358" s="65"/>
      <c r="V358" s="65"/>
      <c r="W358" s="11"/>
      <c r="X358" s="65"/>
      <c r="Y358" s="65"/>
      <c r="Z358" s="65"/>
      <c r="AA358" s="65"/>
      <c r="AB358" s="65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  <c r="BS358" s="11"/>
      <c r="BT358" s="11"/>
      <c r="BU358" s="65"/>
      <c r="BV358" s="11"/>
      <c r="BW358" s="11"/>
      <c r="BX358" s="11"/>
      <c r="BY358" s="11"/>
      <c r="BZ358" s="11"/>
      <c r="CA358" s="11"/>
      <c r="CB358" s="11"/>
      <c r="CC358" s="11"/>
      <c r="CD358" s="11"/>
      <c r="CE358" s="11"/>
      <c r="CF358" s="11"/>
      <c r="CG358" s="11"/>
      <c r="CH358" s="11"/>
      <c r="CI358" s="11"/>
      <c r="CJ358" s="11"/>
      <c r="CK358" s="11"/>
      <c r="CL358" s="11"/>
      <c r="CM358" s="11"/>
      <c r="CN358" s="11"/>
      <c r="CO358" s="11"/>
      <c r="CP358" s="11"/>
      <c r="CQ358" s="11"/>
      <c r="CR358" s="11"/>
      <c r="CS358" s="11"/>
      <c r="CT358" s="11"/>
      <c r="CU358" s="11"/>
      <c r="CV358" s="11"/>
      <c r="CW358" s="11"/>
      <c r="CX358" s="11"/>
      <c r="CY358" s="11"/>
      <c r="CZ358" s="11"/>
      <c r="DA358" s="11"/>
      <c r="DB358" s="11"/>
      <c r="DC358" s="11"/>
      <c r="DD358" s="11"/>
      <c r="DE358" s="11"/>
      <c r="DF358" s="11"/>
      <c r="DG358" s="11"/>
      <c r="DH358" s="11"/>
      <c r="DI358" s="11"/>
      <c r="DJ358" s="11"/>
      <c r="DK358" s="11"/>
      <c r="DL358" s="11"/>
      <c r="DM358" s="11"/>
      <c r="DN358" s="11"/>
      <c r="DO358" s="11"/>
      <c r="DP358" s="11"/>
      <c r="DQ358" s="11"/>
      <c r="DR358" s="11"/>
      <c r="DS358" s="11"/>
      <c r="DT358" s="11"/>
      <c r="DU358" s="11"/>
      <c r="DV358" s="11"/>
      <c r="DW358" s="11"/>
      <c r="DX358" s="11"/>
    </row>
    <row r="359" spans="6:128" ht="12.75">
      <c r="F359" s="11"/>
      <c r="G359" s="9">
        <f t="shared" si="74"/>
        <v>356</v>
      </c>
      <c r="H359" s="8">
        <f t="shared" si="70"/>
        <v>159.9824207334438</v>
      </c>
      <c r="I359" s="8">
        <f t="shared" si="72"/>
        <v>-2.371720107300242</v>
      </c>
      <c r="J359" s="8">
        <f t="shared" si="71"/>
        <v>33.917177708834025</v>
      </c>
      <c r="K359" s="8">
        <f t="shared" si="73"/>
        <v>193.89959844227783</v>
      </c>
      <c r="L359" s="8"/>
      <c r="M359" s="8"/>
      <c r="N359" s="8">
        <v>37</v>
      </c>
      <c r="O359" s="8">
        <v>43</v>
      </c>
      <c r="P359" s="64"/>
      <c r="Q359" s="11"/>
      <c r="R359" s="65"/>
      <c r="S359" s="65"/>
      <c r="T359" s="11"/>
      <c r="U359" s="65"/>
      <c r="V359" s="65"/>
      <c r="W359" s="11"/>
      <c r="X359" s="65"/>
      <c r="Y359" s="65"/>
      <c r="Z359" s="65"/>
      <c r="AA359" s="65"/>
      <c r="AB359" s="65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  <c r="BS359" s="11"/>
      <c r="BT359" s="11"/>
      <c r="BU359" s="65"/>
      <c r="BV359" s="11"/>
      <c r="BW359" s="11"/>
      <c r="BX359" s="11"/>
      <c r="BY359" s="11"/>
      <c r="BZ359" s="11"/>
      <c r="CA359" s="11"/>
      <c r="CB359" s="11"/>
      <c r="CC359" s="11"/>
      <c r="CD359" s="11"/>
      <c r="CE359" s="11"/>
      <c r="CF359" s="11"/>
      <c r="CG359" s="11"/>
      <c r="CH359" s="11"/>
      <c r="CI359" s="11"/>
      <c r="CJ359" s="11"/>
      <c r="CK359" s="11"/>
      <c r="CL359" s="11"/>
      <c r="CM359" s="11"/>
      <c r="CN359" s="11"/>
      <c r="CO359" s="11"/>
      <c r="CP359" s="11"/>
      <c r="CQ359" s="11"/>
      <c r="CR359" s="11"/>
      <c r="CS359" s="11"/>
      <c r="CT359" s="11"/>
      <c r="CU359" s="11"/>
      <c r="CV359" s="11"/>
      <c r="CW359" s="11"/>
      <c r="CX359" s="11"/>
      <c r="CY359" s="11"/>
      <c r="CZ359" s="11"/>
      <c r="DA359" s="11"/>
      <c r="DB359" s="11"/>
      <c r="DC359" s="11"/>
      <c r="DD359" s="11"/>
      <c r="DE359" s="11"/>
      <c r="DF359" s="11"/>
      <c r="DG359" s="11"/>
      <c r="DH359" s="11"/>
      <c r="DI359" s="11"/>
      <c r="DJ359" s="11"/>
      <c r="DK359" s="11"/>
      <c r="DL359" s="11"/>
      <c r="DM359" s="11"/>
      <c r="DN359" s="11"/>
      <c r="DO359" s="11"/>
      <c r="DP359" s="11"/>
      <c r="DQ359" s="11"/>
      <c r="DR359" s="11"/>
      <c r="DS359" s="11"/>
      <c r="DT359" s="11"/>
      <c r="DU359" s="11"/>
      <c r="DV359" s="11"/>
      <c r="DW359" s="11"/>
      <c r="DX359" s="11"/>
    </row>
    <row r="360" spans="6:128" ht="12.75">
      <c r="F360" s="11"/>
      <c r="G360" s="9">
        <f t="shared" si="74"/>
        <v>357</v>
      </c>
      <c r="H360" s="8">
        <f t="shared" si="70"/>
        <v>159.9901048675288</v>
      </c>
      <c r="I360" s="8">
        <f t="shared" si="72"/>
        <v>-1.7794225122601086</v>
      </c>
      <c r="J360" s="8">
        <f t="shared" si="71"/>
        <v>33.95340418165551</v>
      </c>
      <c r="K360" s="8">
        <f t="shared" si="73"/>
        <v>193.9435090491843</v>
      </c>
      <c r="L360" s="8"/>
      <c r="M360" s="8"/>
      <c r="N360" s="8">
        <v>38</v>
      </c>
      <c r="O360" s="8">
        <v>42</v>
      </c>
      <c r="P360" s="64"/>
      <c r="Q360" s="11"/>
      <c r="R360" s="65"/>
      <c r="S360" s="65"/>
      <c r="T360" s="11"/>
      <c r="U360" s="65"/>
      <c r="V360" s="65"/>
      <c r="W360" s="11"/>
      <c r="X360" s="65"/>
      <c r="Y360" s="65"/>
      <c r="Z360" s="65"/>
      <c r="AA360" s="65"/>
      <c r="AB360" s="65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  <c r="BP360" s="11"/>
      <c r="BQ360" s="11"/>
      <c r="BR360" s="11"/>
      <c r="BS360" s="11"/>
      <c r="BT360" s="11"/>
      <c r="BU360" s="65"/>
      <c r="BV360" s="11"/>
      <c r="BW360" s="11"/>
      <c r="BX360" s="11"/>
      <c r="BY360" s="11"/>
      <c r="BZ360" s="11"/>
      <c r="CA360" s="11"/>
      <c r="CB360" s="11"/>
      <c r="CC360" s="11"/>
      <c r="CD360" s="11"/>
      <c r="CE360" s="11"/>
      <c r="CF360" s="11"/>
      <c r="CG360" s="11"/>
      <c r="CH360" s="11"/>
      <c r="CI360" s="11"/>
      <c r="CJ360" s="11"/>
      <c r="CK360" s="11"/>
      <c r="CL360" s="11"/>
      <c r="CM360" s="11"/>
      <c r="CN360" s="11"/>
      <c r="CO360" s="11"/>
      <c r="CP360" s="11"/>
      <c r="CQ360" s="11"/>
      <c r="CR360" s="11"/>
      <c r="CS360" s="11"/>
      <c r="CT360" s="11"/>
      <c r="CU360" s="11"/>
      <c r="CV360" s="11"/>
      <c r="CW360" s="11"/>
      <c r="CX360" s="11"/>
      <c r="CY360" s="11"/>
      <c r="CZ360" s="11"/>
      <c r="DA360" s="11"/>
      <c r="DB360" s="11"/>
      <c r="DC360" s="11"/>
      <c r="DD360" s="11"/>
      <c r="DE360" s="11"/>
      <c r="DF360" s="11"/>
      <c r="DG360" s="11"/>
      <c r="DH360" s="11"/>
      <c r="DI360" s="11"/>
      <c r="DJ360" s="11"/>
      <c r="DK360" s="11"/>
      <c r="DL360" s="11"/>
      <c r="DM360" s="11"/>
      <c r="DN360" s="11"/>
      <c r="DO360" s="11"/>
      <c r="DP360" s="11"/>
      <c r="DQ360" s="11"/>
      <c r="DR360" s="11"/>
      <c r="DS360" s="11"/>
      <c r="DT360" s="11"/>
      <c r="DU360" s="11"/>
      <c r="DV360" s="11"/>
      <c r="DW360" s="11"/>
      <c r="DX360" s="11"/>
    </row>
    <row r="361" spans="6:128" ht="12.75">
      <c r="F361" s="11"/>
      <c r="G361" s="9">
        <f t="shared" si="74"/>
        <v>358</v>
      </c>
      <c r="H361" s="8">
        <f t="shared" si="70"/>
        <v>159.99560000528194</v>
      </c>
      <c r="I361" s="8">
        <f t="shared" si="72"/>
        <v>-1.186582887885028</v>
      </c>
      <c r="J361" s="8">
        <f t="shared" si="71"/>
        <v>33.97928811864926</v>
      </c>
      <c r="K361" s="8">
        <f t="shared" si="73"/>
        <v>193.9748881239312</v>
      </c>
      <c r="L361" s="8"/>
      <c r="M361" s="8"/>
      <c r="N361" s="8">
        <v>39</v>
      </c>
      <c r="O361" s="8">
        <v>41</v>
      </c>
      <c r="P361" s="64"/>
      <c r="Q361" s="11"/>
      <c r="R361" s="65"/>
      <c r="S361" s="65"/>
      <c r="T361" s="11"/>
      <c r="U361" s="65"/>
      <c r="V361" s="65"/>
      <c r="W361" s="11"/>
      <c r="X361" s="65"/>
      <c r="Y361" s="65"/>
      <c r="Z361" s="65"/>
      <c r="AA361" s="65"/>
      <c r="AB361" s="65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  <c r="BT361" s="11"/>
      <c r="BU361" s="65"/>
      <c r="BV361" s="11"/>
      <c r="BW361" s="11"/>
      <c r="BX361" s="11"/>
      <c r="BY361" s="11"/>
      <c r="BZ361" s="11"/>
      <c r="CA361" s="11"/>
      <c r="CB361" s="11"/>
      <c r="CC361" s="11"/>
      <c r="CD361" s="11"/>
      <c r="CE361" s="11"/>
      <c r="CF361" s="11"/>
      <c r="CG361" s="11"/>
      <c r="CH361" s="11"/>
      <c r="CI361" s="11"/>
      <c r="CJ361" s="11"/>
      <c r="CK361" s="11"/>
      <c r="CL361" s="11"/>
      <c r="CM361" s="11"/>
      <c r="CN361" s="11"/>
      <c r="CO361" s="11"/>
      <c r="CP361" s="11"/>
      <c r="CQ361" s="11"/>
      <c r="CR361" s="11"/>
      <c r="CS361" s="11"/>
      <c r="CT361" s="11"/>
      <c r="CU361" s="11"/>
      <c r="CV361" s="11"/>
      <c r="CW361" s="11"/>
      <c r="CX361" s="11"/>
      <c r="CY361" s="11"/>
      <c r="CZ361" s="11"/>
      <c r="DA361" s="11"/>
      <c r="DB361" s="11"/>
      <c r="DC361" s="11"/>
      <c r="DD361" s="11"/>
      <c r="DE361" s="11"/>
      <c r="DF361" s="11"/>
      <c r="DG361" s="11"/>
      <c r="DH361" s="11"/>
      <c r="DI361" s="11"/>
      <c r="DJ361" s="11"/>
      <c r="DK361" s="11"/>
      <c r="DL361" s="11"/>
      <c r="DM361" s="11"/>
      <c r="DN361" s="11"/>
      <c r="DO361" s="11"/>
      <c r="DP361" s="11"/>
      <c r="DQ361" s="11"/>
      <c r="DR361" s="11"/>
      <c r="DS361" s="11"/>
      <c r="DT361" s="11"/>
      <c r="DU361" s="11"/>
      <c r="DV361" s="11"/>
      <c r="DW361" s="11"/>
      <c r="DX361" s="11"/>
    </row>
    <row r="362" spans="6:128" ht="12.75">
      <c r="F362" s="11"/>
      <c r="G362" s="9">
        <f t="shared" si="74"/>
        <v>359</v>
      </c>
      <c r="H362" s="8">
        <f t="shared" si="70"/>
        <v>159.99889967751977</v>
      </c>
      <c r="I362" s="8">
        <f t="shared" si="72"/>
        <v>-0.5933818188676713</v>
      </c>
      <c r="J362" s="8">
        <f t="shared" si="71"/>
        <v>33.9948216353173</v>
      </c>
      <c r="K362" s="8">
        <f t="shared" si="73"/>
        <v>193.99372131283707</v>
      </c>
      <c r="L362" s="8"/>
      <c r="M362" s="8"/>
      <c r="N362" s="8">
        <v>40</v>
      </c>
      <c r="O362" s="8">
        <v>40</v>
      </c>
      <c r="P362" s="64"/>
      <c r="Q362" s="11"/>
      <c r="R362" s="65"/>
      <c r="S362" s="65"/>
      <c r="T362" s="11"/>
      <c r="U362" s="65"/>
      <c r="V362" s="65"/>
      <c r="W362" s="11"/>
      <c r="X362" s="65"/>
      <c r="Y362" s="65"/>
      <c r="Z362" s="65"/>
      <c r="AA362" s="65"/>
      <c r="AB362" s="65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  <c r="BP362" s="11"/>
      <c r="BQ362" s="11"/>
      <c r="BR362" s="11"/>
      <c r="BS362" s="11"/>
      <c r="BT362" s="11"/>
      <c r="BU362" s="65"/>
      <c r="BV362" s="11"/>
      <c r="BW362" s="11"/>
      <c r="BX362" s="11"/>
      <c r="BY362" s="11"/>
      <c r="BZ362" s="11"/>
      <c r="CA362" s="11"/>
      <c r="CB362" s="11"/>
      <c r="CC362" s="11"/>
      <c r="CD362" s="11"/>
      <c r="CE362" s="11"/>
      <c r="CF362" s="11"/>
      <c r="CG362" s="11"/>
      <c r="CH362" s="11"/>
      <c r="CI362" s="11"/>
      <c r="CJ362" s="11"/>
      <c r="CK362" s="11"/>
      <c r="CL362" s="11"/>
      <c r="CM362" s="11"/>
      <c r="CN362" s="11"/>
      <c r="CO362" s="11"/>
      <c r="CP362" s="11"/>
      <c r="CQ362" s="11"/>
      <c r="CR362" s="11"/>
      <c r="CS362" s="11"/>
      <c r="CT362" s="11"/>
      <c r="CU362" s="11"/>
      <c r="CV362" s="11"/>
      <c r="CW362" s="11"/>
      <c r="CX362" s="11"/>
      <c r="CY362" s="11"/>
      <c r="CZ362" s="11"/>
      <c r="DA362" s="11"/>
      <c r="DB362" s="11"/>
      <c r="DC362" s="11"/>
      <c r="DD362" s="11"/>
      <c r="DE362" s="11"/>
      <c r="DF362" s="11"/>
      <c r="DG362" s="11"/>
      <c r="DH362" s="11"/>
      <c r="DI362" s="11"/>
      <c r="DJ362" s="11"/>
      <c r="DK362" s="11"/>
      <c r="DL362" s="11"/>
      <c r="DM362" s="11"/>
      <c r="DN362" s="11"/>
      <c r="DO362" s="11"/>
      <c r="DP362" s="11"/>
      <c r="DQ362" s="11"/>
      <c r="DR362" s="11"/>
      <c r="DS362" s="11"/>
      <c r="DT362" s="11"/>
      <c r="DU362" s="11"/>
      <c r="DV362" s="11"/>
      <c r="DW362" s="11"/>
      <c r="DX362" s="11"/>
    </row>
    <row r="363" spans="6:128" ht="12.75">
      <c r="F363" s="11"/>
      <c r="G363" s="9">
        <f t="shared" si="74"/>
        <v>360</v>
      </c>
      <c r="H363" s="8">
        <f t="shared" si="70"/>
        <v>160</v>
      </c>
      <c r="I363" s="8">
        <f t="shared" si="72"/>
        <v>-8.331009493378616E-15</v>
      </c>
      <c r="J363" s="8">
        <f t="shared" si="71"/>
        <v>34</v>
      </c>
      <c r="K363" s="8">
        <f t="shared" si="73"/>
        <v>194</v>
      </c>
      <c r="L363" s="8"/>
      <c r="M363" s="8"/>
      <c r="N363" s="8">
        <v>41</v>
      </c>
      <c r="O363" s="8">
        <v>39</v>
      </c>
      <c r="P363" s="64"/>
      <c r="Q363" s="11"/>
      <c r="R363" s="65"/>
      <c r="S363" s="65"/>
      <c r="T363" s="11"/>
      <c r="U363" s="65"/>
      <c r="V363" s="65"/>
      <c r="W363" s="11"/>
      <c r="X363" s="65"/>
      <c r="Y363" s="65"/>
      <c r="Z363" s="65"/>
      <c r="AA363" s="65"/>
      <c r="AB363" s="65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  <c r="BT363" s="11"/>
      <c r="BU363" s="65"/>
      <c r="BV363" s="11"/>
      <c r="BW363" s="11"/>
      <c r="BX363" s="11"/>
      <c r="BY363" s="11"/>
      <c r="BZ363" s="11"/>
      <c r="CA363" s="11"/>
      <c r="CB363" s="11"/>
      <c r="CC363" s="11"/>
      <c r="CD363" s="11"/>
      <c r="CE363" s="11"/>
      <c r="CF363" s="11"/>
      <c r="CG363" s="11"/>
      <c r="CH363" s="11"/>
      <c r="CI363" s="11"/>
      <c r="CJ363" s="11"/>
      <c r="CK363" s="11"/>
      <c r="CL363" s="11"/>
      <c r="CM363" s="11"/>
      <c r="CN363" s="11"/>
      <c r="CO363" s="11"/>
      <c r="CP363" s="11"/>
      <c r="CQ363" s="11"/>
      <c r="CR363" s="11"/>
      <c r="CS363" s="11"/>
      <c r="CT363" s="11"/>
      <c r="CU363" s="11"/>
      <c r="CV363" s="11"/>
      <c r="CW363" s="11"/>
      <c r="CX363" s="11"/>
      <c r="CY363" s="11"/>
      <c r="CZ363" s="11"/>
      <c r="DA363" s="11"/>
      <c r="DB363" s="11"/>
      <c r="DC363" s="11"/>
      <c r="DD363" s="11"/>
      <c r="DE363" s="11"/>
      <c r="DF363" s="11"/>
      <c r="DG363" s="11"/>
      <c r="DH363" s="11"/>
      <c r="DI363" s="11"/>
      <c r="DJ363" s="11"/>
      <c r="DK363" s="11"/>
      <c r="DL363" s="11"/>
      <c r="DM363" s="11"/>
      <c r="DN363" s="11"/>
      <c r="DO363" s="11"/>
      <c r="DP363" s="11"/>
      <c r="DQ363" s="11"/>
      <c r="DR363" s="11"/>
      <c r="DS363" s="11"/>
      <c r="DT363" s="11"/>
      <c r="DU363" s="11"/>
      <c r="DV363" s="11"/>
      <c r="DW363" s="11"/>
      <c r="DX363" s="11"/>
    </row>
    <row r="364" spans="6:128" ht="12.75">
      <c r="F364" s="11"/>
      <c r="G364" s="9">
        <f t="shared" si="74"/>
        <v>361</v>
      </c>
      <c r="H364" s="8">
        <f t="shared" si="70"/>
        <v>159.99889967751977</v>
      </c>
      <c r="I364" s="8">
        <f t="shared" si="72"/>
        <v>0.5933818188676244</v>
      </c>
      <c r="J364" s="8">
        <f t="shared" si="71"/>
        <v>33.9948216353173</v>
      </c>
      <c r="K364" s="8">
        <f t="shared" si="73"/>
        <v>193.99372131283707</v>
      </c>
      <c r="L364" s="8"/>
      <c r="M364" s="8"/>
      <c r="N364" s="8">
        <v>42</v>
      </c>
      <c r="O364" s="8">
        <v>38</v>
      </c>
      <c r="P364" s="64"/>
      <c r="Q364" s="11"/>
      <c r="R364" s="65"/>
      <c r="S364" s="65"/>
      <c r="T364" s="11"/>
      <c r="U364" s="65"/>
      <c r="V364" s="65"/>
      <c r="W364" s="11"/>
      <c r="X364" s="65"/>
      <c r="Y364" s="65"/>
      <c r="Z364" s="65"/>
      <c r="AA364" s="65"/>
      <c r="AB364" s="65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  <c r="BT364" s="11"/>
      <c r="BU364" s="65"/>
      <c r="BV364" s="11"/>
      <c r="BW364" s="11"/>
      <c r="BX364" s="11"/>
      <c r="BY364" s="11"/>
      <c r="BZ364" s="11"/>
      <c r="CA364" s="11"/>
      <c r="CB364" s="11"/>
      <c r="CC364" s="11"/>
      <c r="CD364" s="11"/>
      <c r="CE364" s="11"/>
      <c r="CF364" s="11"/>
      <c r="CG364" s="11"/>
      <c r="CH364" s="11"/>
      <c r="CI364" s="11"/>
      <c r="CJ364" s="11"/>
      <c r="CK364" s="11"/>
      <c r="CL364" s="11"/>
      <c r="CM364" s="11"/>
      <c r="CN364" s="11"/>
      <c r="CO364" s="11"/>
      <c r="CP364" s="11"/>
      <c r="CQ364" s="11"/>
      <c r="CR364" s="11"/>
      <c r="CS364" s="11"/>
      <c r="CT364" s="11"/>
      <c r="CU364" s="11"/>
      <c r="CV364" s="11"/>
      <c r="CW364" s="11"/>
      <c r="CX364" s="11"/>
      <c r="CY364" s="11"/>
      <c r="CZ364" s="11"/>
      <c r="DA364" s="11"/>
      <c r="DB364" s="11"/>
      <c r="DC364" s="11"/>
      <c r="DD364" s="11"/>
      <c r="DE364" s="11"/>
      <c r="DF364" s="11"/>
      <c r="DG364" s="11"/>
      <c r="DH364" s="11"/>
      <c r="DI364" s="11"/>
      <c r="DJ364" s="11"/>
      <c r="DK364" s="11"/>
      <c r="DL364" s="11"/>
      <c r="DM364" s="11"/>
      <c r="DN364" s="11"/>
      <c r="DO364" s="11"/>
      <c r="DP364" s="11"/>
      <c r="DQ364" s="11"/>
      <c r="DR364" s="11"/>
      <c r="DS364" s="11"/>
      <c r="DT364" s="11"/>
      <c r="DU364" s="11"/>
      <c r="DV364" s="11"/>
      <c r="DW364" s="11"/>
      <c r="DX364" s="11"/>
    </row>
    <row r="365" spans="6:128" ht="12.75">
      <c r="F365" s="11"/>
      <c r="G365" s="9">
        <f t="shared" si="74"/>
        <v>362</v>
      </c>
      <c r="H365" s="8">
        <f t="shared" si="70"/>
        <v>159.99560000528194</v>
      </c>
      <c r="I365" s="8">
        <f t="shared" si="72"/>
        <v>1.1865828878850113</v>
      </c>
      <c r="J365" s="8">
        <f t="shared" si="71"/>
        <v>33.97928811864926</v>
      </c>
      <c r="K365" s="8">
        <f t="shared" si="73"/>
        <v>193.9748881239312</v>
      </c>
      <c r="L365" s="8"/>
      <c r="M365" s="8"/>
      <c r="N365" s="8">
        <v>43</v>
      </c>
      <c r="O365" s="8">
        <v>37</v>
      </c>
      <c r="P365" s="64"/>
      <c r="Q365" s="11"/>
      <c r="R365" s="65"/>
      <c r="S365" s="65"/>
      <c r="T365" s="11"/>
      <c r="U365" s="65"/>
      <c r="V365" s="65"/>
      <c r="W365" s="11"/>
      <c r="X365" s="65"/>
      <c r="Y365" s="65"/>
      <c r="Z365" s="65"/>
      <c r="AA365" s="65"/>
      <c r="AB365" s="65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  <c r="BP365" s="11"/>
      <c r="BQ365" s="11"/>
      <c r="BR365" s="11"/>
      <c r="BS365" s="11"/>
      <c r="BT365" s="11"/>
      <c r="BU365" s="65"/>
      <c r="BV365" s="11"/>
      <c r="BW365" s="11"/>
      <c r="BX365" s="11"/>
      <c r="BY365" s="11"/>
      <c r="BZ365" s="11"/>
      <c r="CA365" s="11"/>
      <c r="CB365" s="11"/>
      <c r="CC365" s="11"/>
      <c r="CD365" s="11"/>
      <c r="CE365" s="11"/>
      <c r="CF365" s="11"/>
      <c r="CG365" s="11"/>
      <c r="CH365" s="11"/>
      <c r="CI365" s="11"/>
      <c r="CJ365" s="11"/>
      <c r="CK365" s="11"/>
      <c r="CL365" s="11"/>
      <c r="CM365" s="11"/>
      <c r="CN365" s="11"/>
      <c r="CO365" s="11"/>
      <c r="CP365" s="11"/>
      <c r="CQ365" s="11"/>
      <c r="CR365" s="11"/>
      <c r="CS365" s="11"/>
      <c r="CT365" s="11"/>
      <c r="CU365" s="11"/>
      <c r="CV365" s="11"/>
      <c r="CW365" s="11"/>
      <c r="CX365" s="11"/>
      <c r="CY365" s="11"/>
      <c r="CZ365" s="11"/>
      <c r="DA365" s="11"/>
      <c r="DB365" s="11"/>
      <c r="DC365" s="11"/>
      <c r="DD365" s="11"/>
      <c r="DE365" s="11"/>
      <c r="DF365" s="11"/>
      <c r="DG365" s="11"/>
      <c r="DH365" s="11"/>
      <c r="DI365" s="11"/>
      <c r="DJ365" s="11"/>
      <c r="DK365" s="11"/>
      <c r="DL365" s="11"/>
      <c r="DM365" s="11"/>
      <c r="DN365" s="11"/>
      <c r="DO365" s="11"/>
      <c r="DP365" s="11"/>
      <c r="DQ365" s="11"/>
      <c r="DR365" s="11"/>
      <c r="DS365" s="11"/>
      <c r="DT365" s="11"/>
      <c r="DU365" s="11"/>
      <c r="DV365" s="11"/>
      <c r="DW365" s="11"/>
      <c r="DX365" s="11"/>
    </row>
    <row r="366" spans="6:128" ht="12.75">
      <c r="F366" s="11"/>
      <c r="G366" s="9">
        <f t="shared" si="74"/>
        <v>363</v>
      </c>
      <c r="H366" s="8">
        <f t="shared" si="70"/>
        <v>159.9901048675288</v>
      </c>
      <c r="I366" s="8">
        <f t="shared" si="72"/>
        <v>1.779422512260092</v>
      </c>
      <c r="J366" s="8">
        <f t="shared" si="71"/>
        <v>33.95340418165551</v>
      </c>
      <c r="K366" s="8">
        <f t="shared" si="73"/>
        <v>193.9435090491843</v>
      </c>
      <c r="L366" s="8"/>
      <c r="M366" s="8"/>
      <c r="N366" s="8">
        <v>44</v>
      </c>
      <c r="O366" s="8">
        <v>36</v>
      </c>
      <c r="P366" s="64"/>
      <c r="Q366" s="11"/>
      <c r="R366" s="65"/>
      <c r="S366" s="65"/>
      <c r="T366" s="11"/>
      <c r="U366" s="65"/>
      <c r="V366" s="65"/>
      <c r="W366" s="11"/>
      <c r="X366" s="65"/>
      <c r="Y366" s="65"/>
      <c r="Z366" s="65"/>
      <c r="AA366" s="65"/>
      <c r="AB366" s="65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1"/>
      <c r="BO366" s="11"/>
      <c r="BP366" s="11"/>
      <c r="BQ366" s="11"/>
      <c r="BR366" s="11"/>
      <c r="BS366" s="11"/>
      <c r="BT366" s="11"/>
      <c r="BU366" s="65"/>
      <c r="BV366" s="11"/>
      <c r="BW366" s="11"/>
      <c r="BX366" s="11"/>
      <c r="BY366" s="11"/>
      <c r="BZ366" s="11"/>
      <c r="CA366" s="11"/>
      <c r="CB366" s="11"/>
      <c r="CC366" s="11"/>
      <c r="CD366" s="11"/>
      <c r="CE366" s="11"/>
      <c r="CF366" s="11"/>
      <c r="CG366" s="11"/>
      <c r="CH366" s="11"/>
      <c r="CI366" s="11"/>
      <c r="CJ366" s="11"/>
      <c r="CK366" s="11"/>
      <c r="CL366" s="11"/>
      <c r="CM366" s="11"/>
      <c r="CN366" s="11"/>
      <c r="CO366" s="11"/>
      <c r="CP366" s="11"/>
      <c r="CQ366" s="11"/>
      <c r="CR366" s="11"/>
      <c r="CS366" s="11"/>
      <c r="CT366" s="11"/>
      <c r="CU366" s="11"/>
      <c r="CV366" s="11"/>
      <c r="CW366" s="11"/>
      <c r="CX366" s="11"/>
      <c r="CY366" s="11"/>
      <c r="CZ366" s="11"/>
      <c r="DA366" s="11"/>
      <c r="DB366" s="11"/>
      <c r="DC366" s="11"/>
      <c r="DD366" s="11"/>
      <c r="DE366" s="11"/>
      <c r="DF366" s="11"/>
      <c r="DG366" s="11"/>
      <c r="DH366" s="11"/>
      <c r="DI366" s="11"/>
      <c r="DJ366" s="11"/>
      <c r="DK366" s="11"/>
      <c r="DL366" s="11"/>
      <c r="DM366" s="11"/>
      <c r="DN366" s="11"/>
      <c r="DO366" s="11"/>
      <c r="DP366" s="11"/>
      <c r="DQ366" s="11"/>
      <c r="DR366" s="11"/>
      <c r="DS366" s="11"/>
      <c r="DT366" s="11"/>
      <c r="DU366" s="11"/>
      <c r="DV366" s="11"/>
      <c r="DW366" s="11"/>
      <c r="DX366" s="11"/>
    </row>
    <row r="367" spans="6:128" ht="12.75">
      <c r="F367" s="11"/>
      <c r="G367" s="9">
        <f t="shared" si="74"/>
        <v>364</v>
      </c>
      <c r="H367" s="8">
        <f t="shared" si="70"/>
        <v>159.9824207334438</v>
      </c>
      <c r="I367" s="8">
        <f t="shared" si="72"/>
        <v>2.371720107300255</v>
      </c>
      <c r="J367" s="8">
        <f t="shared" si="71"/>
        <v>33.917177708834025</v>
      </c>
      <c r="K367" s="8">
        <f t="shared" si="73"/>
        <v>193.89959844227783</v>
      </c>
      <c r="L367" s="8"/>
      <c r="M367" s="8"/>
      <c r="N367" s="8">
        <v>45</v>
      </c>
      <c r="O367" s="8">
        <v>35</v>
      </c>
      <c r="P367" s="64"/>
      <c r="Q367" s="11"/>
      <c r="R367" s="65"/>
      <c r="S367" s="65"/>
      <c r="T367" s="11"/>
      <c r="U367" s="65"/>
      <c r="V367" s="65"/>
      <c r="W367" s="11"/>
      <c r="X367" s="65"/>
      <c r="Y367" s="65"/>
      <c r="Z367" s="65"/>
      <c r="AA367" s="65"/>
      <c r="AB367" s="65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  <c r="BO367" s="11"/>
      <c r="BP367" s="11"/>
      <c r="BQ367" s="11"/>
      <c r="BR367" s="11"/>
      <c r="BS367" s="11"/>
      <c r="BT367" s="11"/>
      <c r="BU367" s="65"/>
      <c r="BV367" s="11"/>
      <c r="BW367" s="11"/>
      <c r="BX367" s="11"/>
      <c r="BY367" s="11"/>
      <c r="BZ367" s="11"/>
      <c r="CA367" s="11"/>
      <c r="CB367" s="11"/>
      <c r="CC367" s="11"/>
      <c r="CD367" s="11"/>
      <c r="CE367" s="11"/>
      <c r="CF367" s="11"/>
      <c r="CG367" s="11"/>
      <c r="CH367" s="11"/>
      <c r="CI367" s="11"/>
      <c r="CJ367" s="11"/>
      <c r="CK367" s="11"/>
      <c r="CL367" s="11"/>
      <c r="CM367" s="11"/>
      <c r="CN367" s="11"/>
      <c r="CO367" s="11"/>
      <c r="CP367" s="11"/>
      <c r="CQ367" s="11"/>
      <c r="CR367" s="11"/>
      <c r="CS367" s="11"/>
      <c r="CT367" s="11"/>
      <c r="CU367" s="11"/>
      <c r="CV367" s="11"/>
      <c r="CW367" s="11"/>
      <c r="CX367" s="11"/>
      <c r="CY367" s="11"/>
      <c r="CZ367" s="11"/>
      <c r="DA367" s="11"/>
      <c r="DB367" s="11"/>
      <c r="DC367" s="11"/>
      <c r="DD367" s="11"/>
      <c r="DE367" s="11"/>
      <c r="DF367" s="11"/>
      <c r="DG367" s="11"/>
      <c r="DH367" s="11"/>
      <c r="DI367" s="11"/>
      <c r="DJ367" s="11"/>
      <c r="DK367" s="11"/>
      <c r="DL367" s="11"/>
      <c r="DM367" s="11"/>
      <c r="DN367" s="11"/>
      <c r="DO367" s="11"/>
      <c r="DP367" s="11"/>
      <c r="DQ367" s="11"/>
      <c r="DR367" s="11"/>
      <c r="DS367" s="11"/>
      <c r="DT367" s="11"/>
      <c r="DU367" s="11"/>
      <c r="DV367" s="11"/>
      <c r="DW367" s="11"/>
      <c r="DX367" s="11"/>
    </row>
    <row r="368" spans="6:128" ht="12.75">
      <c r="F368" s="11"/>
      <c r="G368" s="9">
        <f t="shared" si="74"/>
        <v>365</v>
      </c>
      <c r="H368" s="8">
        <f t="shared" si="70"/>
        <v>159.9725566503238</v>
      </c>
      <c r="I368" s="8">
        <f t="shared" si="72"/>
        <v>2.9632952534203962</v>
      </c>
      <c r="J368" s="8">
        <f t="shared" si="71"/>
        <v>33.87061973511935</v>
      </c>
      <c r="K368" s="8">
        <f t="shared" si="73"/>
        <v>193.84317638544314</v>
      </c>
      <c r="L368" s="8"/>
      <c r="M368" s="8"/>
      <c r="N368" s="8">
        <v>46</v>
      </c>
      <c r="O368" s="8">
        <v>34</v>
      </c>
      <c r="P368" s="64"/>
      <c r="Q368" s="11"/>
      <c r="R368" s="65"/>
      <c r="S368" s="65"/>
      <c r="T368" s="11"/>
      <c r="U368" s="65"/>
      <c r="V368" s="65"/>
      <c r="W368" s="11"/>
      <c r="X368" s="65"/>
      <c r="Y368" s="65"/>
      <c r="Z368" s="65"/>
      <c r="AA368" s="65"/>
      <c r="AB368" s="65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  <c r="BS368" s="11"/>
      <c r="BT368" s="11"/>
      <c r="BU368" s="65"/>
      <c r="BV368" s="11"/>
      <c r="BW368" s="11"/>
      <c r="BX368" s="11"/>
      <c r="BY368" s="11"/>
      <c r="BZ368" s="11"/>
      <c r="CA368" s="11"/>
      <c r="CB368" s="11"/>
      <c r="CC368" s="11"/>
      <c r="CD368" s="11"/>
      <c r="CE368" s="11"/>
      <c r="CF368" s="11"/>
      <c r="CG368" s="11"/>
      <c r="CH368" s="11"/>
      <c r="CI368" s="11"/>
      <c r="CJ368" s="11"/>
      <c r="CK368" s="11"/>
      <c r="CL368" s="11"/>
      <c r="CM368" s="11"/>
      <c r="CN368" s="11"/>
      <c r="CO368" s="11"/>
      <c r="CP368" s="11"/>
      <c r="CQ368" s="11"/>
      <c r="CR368" s="11"/>
      <c r="CS368" s="11"/>
      <c r="CT368" s="11"/>
      <c r="CU368" s="11"/>
      <c r="CV368" s="11"/>
      <c r="CW368" s="11"/>
      <c r="CX368" s="11"/>
      <c r="CY368" s="11"/>
      <c r="CZ368" s="11"/>
      <c r="DA368" s="11"/>
      <c r="DB368" s="11"/>
      <c r="DC368" s="11"/>
      <c r="DD368" s="11"/>
      <c r="DE368" s="11"/>
      <c r="DF368" s="11"/>
      <c r="DG368" s="11"/>
      <c r="DH368" s="11"/>
      <c r="DI368" s="11"/>
      <c r="DJ368" s="11"/>
      <c r="DK368" s="11"/>
      <c r="DL368" s="11"/>
      <c r="DM368" s="11"/>
      <c r="DN368" s="11"/>
      <c r="DO368" s="11"/>
      <c r="DP368" s="11"/>
      <c r="DQ368" s="11"/>
      <c r="DR368" s="11"/>
      <c r="DS368" s="11"/>
      <c r="DT368" s="11"/>
      <c r="DU368" s="11"/>
      <c r="DV368" s="11"/>
      <c r="DW368" s="11"/>
      <c r="DX368" s="11"/>
    </row>
    <row r="369" spans="6:128" ht="12.75">
      <c r="F369" s="11"/>
      <c r="G369" s="9">
        <f t="shared" si="74"/>
        <v>366</v>
      </c>
      <c r="H369" s="8">
        <f t="shared" si="70"/>
        <v>159.96052423402512</v>
      </c>
      <c r="I369" s="8">
        <f t="shared" si="72"/>
        <v>3.5539677511001995</v>
      </c>
      <c r="J369" s="8">
        <f t="shared" si="71"/>
        <v>33.8137444425213</v>
      </c>
      <c r="K369" s="8">
        <f t="shared" si="73"/>
        <v>193.7742686765464</v>
      </c>
      <c r="L369" s="8"/>
      <c r="M369" s="8"/>
      <c r="N369" s="8">
        <v>47</v>
      </c>
      <c r="O369" s="8">
        <v>33</v>
      </c>
      <c r="P369" s="64"/>
      <c r="Q369" s="11"/>
      <c r="R369" s="65"/>
      <c r="S369" s="65"/>
      <c r="T369" s="11"/>
      <c r="U369" s="65"/>
      <c r="V369" s="65"/>
      <c r="W369" s="11"/>
      <c r="X369" s="65"/>
      <c r="Y369" s="65"/>
      <c r="Z369" s="65"/>
      <c r="AA369" s="65"/>
      <c r="AB369" s="65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  <c r="BR369" s="11"/>
      <c r="BS369" s="11"/>
      <c r="BT369" s="11"/>
      <c r="BU369" s="65"/>
      <c r="BV369" s="11"/>
      <c r="BW369" s="11"/>
      <c r="BX369" s="11"/>
      <c r="BY369" s="11"/>
      <c r="BZ369" s="11"/>
      <c r="CA369" s="11"/>
      <c r="CB369" s="11"/>
      <c r="CC369" s="11"/>
      <c r="CD369" s="11"/>
      <c r="CE369" s="11"/>
      <c r="CF369" s="11"/>
      <c r="CG369" s="11"/>
      <c r="CH369" s="11"/>
      <c r="CI369" s="11"/>
      <c r="CJ369" s="11"/>
      <c r="CK369" s="11"/>
      <c r="CL369" s="11"/>
      <c r="CM369" s="11"/>
      <c r="CN369" s="11"/>
      <c r="CO369" s="11"/>
      <c r="CP369" s="11"/>
      <c r="CQ369" s="11"/>
      <c r="CR369" s="11"/>
      <c r="CS369" s="11"/>
      <c r="CT369" s="11"/>
      <c r="CU369" s="11"/>
      <c r="CV369" s="11"/>
      <c r="CW369" s="11"/>
      <c r="CX369" s="11"/>
      <c r="CY369" s="11"/>
      <c r="CZ369" s="11"/>
      <c r="DA369" s="11"/>
      <c r="DB369" s="11"/>
      <c r="DC369" s="11"/>
      <c r="DD369" s="11"/>
      <c r="DE369" s="11"/>
      <c r="DF369" s="11"/>
      <c r="DG369" s="11"/>
      <c r="DH369" s="11"/>
      <c r="DI369" s="11"/>
      <c r="DJ369" s="11"/>
      <c r="DK369" s="11"/>
      <c r="DL369" s="11"/>
      <c r="DM369" s="11"/>
      <c r="DN369" s="11"/>
      <c r="DO369" s="11"/>
      <c r="DP369" s="11"/>
      <c r="DQ369" s="11"/>
      <c r="DR369" s="11"/>
      <c r="DS369" s="11"/>
      <c r="DT369" s="11"/>
      <c r="DU369" s="11"/>
      <c r="DV369" s="11"/>
      <c r="DW369" s="11"/>
      <c r="DX369" s="11"/>
    </row>
    <row r="370" spans="6:128" ht="12.75">
      <c r="F370" s="11"/>
      <c r="G370" s="9">
        <f t="shared" si="74"/>
        <v>367</v>
      </c>
      <c r="H370" s="8">
        <f t="shared" si="70"/>
        <v>159.94633765668888</v>
      </c>
      <c r="I370" s="8">
        <f t="shared" si="72"/>
        <v>4.143557675775019</v>
      </c>
      <c r="J370" s="8">
        <f t="shared" si="71"/>
        <v>33.74656915580495</v>
      </c>
      <c r="K370" s="8">
        <f t="shared" si="73"/>
        <v>193.69290681249385</v>
      </c>
      <c r="L370" s="8"/>
      <c r="M370" s="8"/>
      <c r="N370" s="8">
        <v>48</v>
      </c>
      <c r="O370" s="8">
        <v>32</v>
      </c>
      <c r="P370" s="64"/>
      <c r="Q370" s="11"/>
      <c r="R370" s="65"/>
      <c r="S370" s="65"/>
      <c r="T370" s="11"/>
      <c r="U370" s="65"/>
      <c r="V370" s="65"/>
      <c r="W370" s="11"/>
      <c r="X370" s="65"/>
      <c r="Y370" s="65"/>
      <c r="Z370" s="65"/>
      <c r="AA370" s="65"/>
      <c r="AB370" s="65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  <c r="BS370" s="11"/>
      <c r="BT370" s="11"/>
      <c r="BU370" s="65"/>
      <c r="BV370" s="11"/>
      <c r="BW370" s="11"/>
      <c r="BX370" s="11"/>
      <c r="BY370" s="11"/>
      <c r="BZ370" s="11"/>
      <c r="CA370" s="11"/>
      <c r="CB370" s="11"/>
      <c r="CC370" s="11"/>
      <c r="CD370" s="11"/>
      <c r="CE370" s="11"/>
      <c r="CF370" s="11"/>
      <c r="CG370" s="11"/>
      <c r="CH370" s="11"/>
      <c r="CI370" s="11"/>
      <c r="CJ370" s="11"/>
      <c r="CK370" s="11"/>
      <c r="CL370" s="11"/>
      <c r="CM370" s="11"/>
      <c r="CN370" s="11"/>
      <c r="CO370" s="11"/>
      <c r="CP370" s="11"/>
      <c r="CQ370" s="11"/>
      <c r="CR370" s="11"/>
      <c r="CS370" s="11"/>
      <c r="CT370" s="11"/>
      <c r="CU370" s="11"/>
      <c r="CV370" s="11"/>
      <c r="CW370" s="11"/>
      <c r="CX370" s="11"/>
      <c r="CY370" s="11"/>
      <c r="CZ370" s="11"/>
      <c r="DA370" s="11"/>
      <c r="DB370" s="11"/>
      <c r="DC370" s="11"/>
      <c r="DD370" s="11"/>
      <c r="DE370" s="11"/>
      <c r="DF370" s="11"/>
      <c r="DG370" s="11"/>
      <c r="DH370" s="11"/>
      <c r="DI370" s="11"/>
      <c r="DJ370" s="11"/>
      <c r="DK370" s="11"/>
      <c r="DL370" s="11"/>
      <c r="DM370" s="11"/>
      <c r="DN370" s="11"/>
      <c r="DO370" s="11"/>
      <c r="DP370" s="11"/>
      <c r="DQ370" s="11"/>
      <c r="DR370" s="11"/>
      <c r="DS370" s="11"/>
      <c r="DT370" s="11"/>
      <c r="DU370" s="11"/>
      <c r="DV370" s="11"/>
      <c r="DW370" s="11"/>
      <c r="DX370" s="11"/>
    </row>
    <row r="371" spans="6:128" ht="12.75">
      <c r="F371" s="11"/>
      <c r="G371" s="9">
        <f t="shared" si="74"/>
        <v>368</v>
      </c>
      <c r="H371" s="8">
        <f t="shared" si="70"/>
        <v>159.9300136317519</v>
      </c>
      <c r="I371" s="8">
        <f t="shared" si="72"/>
        <v>4.731885432642194</v>
      </c>
      <c r="J371" s="8">
        <f t="shared" si="71"/>
        <v>33.669114337213394</v>
      </c>
      <c r="K371" s="8">
        <f t="shared" si="73"/>
        <v>193.5991279689653</v>
      </c>
      <c r="L371" s="8"/>
      <c r="M371" s="8"/>
      <c r="N371" s="8">
        <v>49</v>
      </c>
      <c r="O371" s="8">
        <v>31</v>
      </c>
      <c r="P371" s="64"/>
      <c r="Q371" s="11"/>
      <c r="R371" s="65"/>
      <c r="S371" s="65"/>
      <c r="T371" s="11"/>
      <c r="U371" s="65"/>
      <c r="V371" s="65"/>
      <c r="W371" s="11"/>
      <c r="X371" s="65"/>
      <c r="Y371" s="65"/>
      <c r="Z371" s="65"/>
      <c r="AA371" s="65"/>
      <c r="AB371" s="65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11"/>
      <c r="BU371" s="65"/>
      <c r="BV371" s="11"/>
      <c r="BW371" s="11"/>
      <c r="BX371" s="11"/>
      <c r="BY371" s="11"/>
      <c r="BZ371" s="11"/>
      <c r="CA371" s="11"/>
      <c r="CB371" s="11"/>
      <c r="CC371" s="11"/>
      <c r="CD371" s="11"/>
      <c r="CE371" s="11"/>
      <c r="CF371" s="11"/>
      <c r="CG371" s="11"/>
      <c r="CH371" s="11"/>
      <c r="CI371" s="11"/>
      <c r="CJ371" s="11"/>
      <c r="CK371" s="11"/>
      <c r="CL371" s="11"/>
      <c r="CM371" s="11"/>
      <c r="CN371" s="11"/>
      <c r="CO371" s="11"/>
      <c r="CP371" s="11"/>
      <c r="CQ371" s="11"/>
      <c r="CR371" s="11"/>
      <c r="CS371" s="11"/>
      <c r="CT371" s="11"/>
      <c r="CU371" s="11"/>
      <c r="CV371" s="11"/>
      <c r="CW371" s="11"/>
      <c r="CX371" s="11"/>
      <c r="CY371" s="11"/>
      <c r="CZ371" s="11"/>
      <c r="DA371" s="11"/>
      <c r="DB371" s="11"/>
      <c r="DC371" s="11"/>
      <c r="DD371" s="11"/>
      <c r="DE371" s="11"/>
      <c r="DF371" s="11"/>
      <c r="DG371" s="11"/>
      <c r="DH371" s="11"/>
      <c r="DI371" s="11"/>
      <c r="DJ371" s="11"/>
      <c r="DK371" s="11"/>
      <c r="DL371" s="11"/>
      <c r="DM371" s="11"/>
      <c r="DN371" s="11"/>
      <c r="DO371" s="11"/>
      <c r="DP371" s="11"/>
      <c r="DQ371" s="11"/>
      <c r="DR371" s="11"/>
      <c r="DS371" s="11"/>
      <c r="DT371" s="11"/>
      <c r="DU371" s="11"/>
      <c r="DV371" s="11"/>
      <c r="DW371" s="11"/>
      <c r="DX371" s="11"/>
    </row>
    <row r="372" spans="6:128" ht="12.75">
      <c r="F372" s="11"/>
      <c r="G372" s="9">
        <f t="shared" si="74"/>
        <v>369</v>
      </c>
      <c r="H372" s="8">
        <f t="shared" si="70"/>
        <v>159.911571396252</v>
      </c>
      <c r="I372" s="8">
        <f t="shared" si="72"/>
        <v>5.318771811367841</v>
      </c>
      <c r="J372" s="8">
        <f t="shared" si="71"/>
        <v>33.581403580234685</v>
      </c>
      <c r="K372" s="8">
        <f t="shared" si="73"/>
        <v>193.49297497648666</v>
      </c>
      <c r="L372" s="8"/>
      <c r="M372" s="8"/>
      <c r="N372" s="8">
        <v>50</v>
      </c>
      <c r="O372" s="8">
        <v>30</v>
      </c>
      <c r="P372" s="64"/>
      <c r="Q372" s="11"/>
      <c r="R372" s="65"/>
      <c r="S372" s="65"/>
      <c r="T372" s="11"/>
      <c r="U372" s="65"/>
      <c r="V372" s="65"/>
      <c r="W372" s="11"/>
      <c r="X372" s="65"/>
      <c r="Y372" s="65"/>
      <c r="Z372" s="65"/>
      <c r="AA372" s="65"/>
      <c r="AB372" s="65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  <c r="BP372" s="11"/>
      <c r="BQ372" s="11"/>
      <c r="BR372" s="11"/>
      <c r="BS372" s="11"/>
      <c r="BT372" s="11"/>
      <c r="BU372" s="65"/>
      <c r="BV372" s="11"/>
      <c r="BW372" s="11"/>
      <c r="BX372" s="11"/>
      <c r="BY372" s="11"/>
      <c r="BZ372" s="11"/>
      <c r="CA372" s="11"/>
      <c r="CB372" s="11"/>
      <c r="CC372" s="11"/>
      <c r="CD372" s="11"/>
      <c r="CE372" s="11"/>
      <c r="CF372" s="11"/>
      <c r="CG372" s="11"/>
      <c r="CH372" s="11"/>
      <c r="CI372" s="11"/>
      <c r="CJ372" s="11"/>
      <c r="CK372" s="11"/>
      <c r="CL372" s="11"/>
      <c r="CM372" s="11"/>
      <c r="CN372" s="11"/>
      <c r="CO372" s="11"/>
      <c r="CP372" s="11"/>
      <c r="CQ372" s="11"/>
      <c r="CR372" s="11"/>
      <c r="CS372" s="11"/>
      <c r="CT372" s="11"/>
      <c r="CU372" s="11"/>
      <c r="CV372" s="11"/>
      <c r="CW372" s="11"/>
      <c r="CX372" s="11"/>
      <c r="CY372" s="11"/>
      <c r="CZ372" s="11"/>
      <c r="DA372" s="11"/>
      <c r="DB372" s="11"/>
      <c r="DC372" s="11"/>
      <c r="DD372" s="11"/>
      <c r="DE372" s="11"/>
      <c r="DF372" s="11"/>
      <c r="DG372" s="11"/>
      <c r="DH372" s="11"/>
      <c r="DI372" s="11"/>
      <c r="DJ372" s="11"/>
      <c r="DK372" s="11"/>
      <c r="DL372" s="11"/>
      <c r="DM372" s="11"/>
      <c r="DN372" s="11"/>
      <c r="DO372" s="11"/>
      <c r="DP372" s="11"/>
      <c r="DQ372" s="11"/>
      <c r="DR372" s="11"/>
      <c r="DS372" s="11"/>
      <c r="DT372" s="11"/>
      <c r="DU372" s="11"/>
      <c r="DV372" s="11"/>
      <c r="DW372" s="11"/>
      <c r="DX372" s="11"/>
    </row>
    <row r="373" spans="6:128" ht="12.75">
      <c r="F373" s="11"/>
      <c r="G373" s="9">
        <f t="shared" si="74"/>
        <v>370</v>
      </c>
      <c r="H373" s="8">
        <f t="shared" si="70"/>
        <v>159.89103269043656</v>
      </c>
      <c r="I373" s="8">
        <f t="shared" si="72"/>
        <v>5.904038040675617</v>
      </c>
      <c r="J373" s="8">
        <f t="shared" si="71"/>
        <v>33.48346360241508</v>
      </c>
      <c r="K373" s="8">
        <f t="shared" si="73"/>
        <v>193.37449629285163</v>
      </c>
      <c r="L373" s="8"/>
      <c r="M373" s="8"/>
      <c r="N373" s="8">
        <v>51</v>
      </c>
      <c r="O373" s="8">
        <v>29</v>
      </c>
      <c r="P373" s="64"/>
      <c r="Q373" s="11"/>
      <c r="R373" s="65"/>
      <c r="S373" s="65"/>
      <c r="T373" s="11"/>
      <c r="U373" s="65"/>
      <c r="V373" s="65"/>
      <c r="W373" s="11"/>
      <c r="X373" s="65"/>
      <c r="Y373" s="65"/>
      <c r="Z373" s="65"/>
      <c r="AA373" s="65"/>
      <c r="AB373" s="65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  <c r="BP373" s="11"/>
      <c r="BQ373" s="11"/>
      <c r="BR373" s="11"/>
      <c r="BS373" s="11"/>
      <c r="BT373" s="11"/>
      <c r="BU373" s="65"/>
      <c r="BV373" s="11"/>
      <c r="BW373" s="11"/>
      <c r="BX373" s="11"/>
      <c r="BY373" s="11"/>
      <c r="BZ373" s="11"/>
      <c r="CA373" s="11"/>
      <c r="CB373" s="11"/>
      <c r="CC373" s="11"/>
      <c r="CD373" s="11"/>
      <c r="CE373" s="11"/>
      <c r="CF373" s="11"/>
      <c r="CG373" s="11"/>
      <c r="CH373" s="11"/>
      <c r="CI373" s="11"/>
      <c r="CJ373" s="11"/>
      <c r="CK373" s="11"/>
      <c r="CL373" s="11"/>
      <c r="CM373" s="11"/>
      <c r="CN373" s="11"/>
      <c r="CO373" s="11"/>
      <c r="CP373" s="11"/>
      <c r="CQ373" s="11"/>
      <c r="CR373" s="11"/>
      <c r="CS373" s="11"/>
      <c r="CT373" s="11"/>
      <c r="CU373" s="11"/>
      <c r="CV373" s="11"/>
      <c r="CW373" s="11"/>
      <c r="CX373" s="11"/>
      <c r="CY373" s="11"/>
      <c r="CZ373" s="11"/>
      <c r="DA373" s="11"/>
      <c r="DB373" s="11"/>
      <c r="DC373" s="11"/>
      <c r="DD373" s="11"/>
      <c r="DE373" s="11"/>
      <c r="DF373" s="11"/>
      <c r="DG373" s="11"/>
      <c r="DH373" s="11"/>
      <c r="DI373" s="11"/>
      <c r="DJ373" s="11"/>
      <c r="DK373" s="11"/>
      <c r="DL373" s="11"/>
      <c r="DM373" s="11"/>
      <c r="DN373" s="11"/>
      <c r="DO373" s="11"/>
      <c r="DP373" s="11"/>
      <c r="DQ373" s="11"/>
      <c r="DR373" s="11"/>
      <c r="DS373" s="11"/>
      <c r="DT373" s="11"/>
      <c r="DU373" s="11"/>
      <c r="DV373" s="11"/>
      <c r="DW373" s="11"/>
      <c r="DX373" s="11"/>
    </row>
    <row r="374" spans="6:128" ht="12.75">
      <c r="F374" s="11"/>
      <c r="G374" s="9">
        <f t="shared" si="74"/>
        <v>371</v>
      </c>
      <c r="H374" s="8">
        <f t="shared" si="70"/>
        <v>159.86842173468656</v>
      </c>
      <c r="I374" s="8">
        <f t="shared" si="72"/>
        <v>6.487505842802532</v>
      </c>
      <c r="J374" s="8">
        <f t="shared" si="71"/>
        <v>33.375324237220575</v>
      </c>
      <c r="K374" s="8">
        <f t="shared" si="73"/>
        <v>193.24374597190715</v>
      </c>
      <c r="L374" s="8"/>
      <c r="M374" s="8"/>
      <c r="N374" s="8">
        <v>52</v>
      </c>
      <c r="O374" s="8">
        <v>28</v>
      </c>
      <c r="P374" s="64"/>
      <c r="Q374" s="11"/>
      <c r="R374" s="65"/>
      <c r="S374" s="65"/>
      <c r="T374" s="11"/>
      <c r="U374" s="65"/>
      <c r="V374" s="65"/>
      <c r="W374" s="11"/>
      <c r="X374" s="65"/>
      <c r="Y374" s="65"/>
      <c r="Z374" s="65"/>
      <c r="AA374" s="65"/>
      <c r="AB374" s="65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1"/>
      <c r="BO374" s="11"/>
      <c r="BP374" s="11"/>
      <c r="BQ374" s="11"/>
      <c r="BR374" s="11"/>
      <c r="BS374" s="11"/>
      <c r="BT374" s="11"/>
      <c r="BU374" s="65"/>
      <c r="BV374" s="11"/>
      <c r="BW374" s="11"/>
      <c r="BX374" s="11"/>
      <c r="BY374" s="11"/>
      <c r="BZ374" s="11"/>
      <c r="CA374" s="11"/>
      <c r="CB374" s="11"/>
      <c r="CC374" s="11"/>
      <c r="CD374" s="11"/>
      <c r="CE374" s="11"/>
      <c r="CF374" s="11"/>
      <c r="CG374" s="11"/>
      <c r="CH374" s="11"/>
      <c r="CI374" s="11"/>
      <c r="CJ374" s="11"/>
      <c r="CK374" s="11"/>
      <c r="CL374" s="11"/>
      <c r="CM374" s="11"/>
      <c r="CN374" s="11"/>
      <c r="CO374" s="11"/>
      <c r="CP374" s="11"/>
      <c r="CQ374" s="11"/>
      <c r="CR374" s="11"/>
      <c r="CS374" s="11"/>
      <c r="CT374" s="11"/>
      <c r="CU374" s="11"/>
      <c r="CV374" s="11"/>
      <c r="CW374" s="11"/>
      <c r="CX374" s="11"/>
      <c r="CY374" s="11"/>
      <c r="CZ374" s="11"/>
      <c r="DA374" s="11"/>
      <c r="DB374" s="11"/>
      <c r="DC374" s="11"/>
      <c r="DD374" s="11"/>
      <c r="DE374" s="11"/>
      <c r="DF374" s="11"/>
      <c r="DG374" s="11"/>
      <c r="DH374" s="11"/>
      <c r="DI374" s="11"/>
      <c r="DJ374" s="11"/>
      <c r="DK374" s="11"/>
      <c r="DL374" s="11"/>
      <c r="DM374" s="11"/>
      <c r="DN374" s="11"/>
      <c r="DO374" s="11"/>
      <c r="DP374" s="11"/>
      <c r="DQ374" s="11"/>
      <c r="DR374" s="11"/>
      <c r="DS374" s="11"/>
      <c r="DT374" s="11"/>
      <c r="DU374" s="11"/>
      <c r="DV374" s="11"/>
      <c r="DW374" s="11"/>
      <c r="DX374" s="11"/>
    </row>
    <row r="375" spans="6:128" ht="12.75">
      <c r="F375" s="11"/>
      <c r="G375" s="9">
        <f t="shared" si="74"/>
        <v>372</v>
      </c>
      <c r="H375" s="8">
        <f t="shared" si="70"/>
        <v>159.84376520376833</v>
      </c>
      <c r="I375" s="8">
        <f t="shared" si="72"/>
        <v>7.06899748780379</v>
      </c>
      <c r="J375" s="8">
        <f t="shared" si="71"/>
        <v>33.2570184249494</v>
      </c>
      <c r="K375" s="8">
        <f t="shared" si="73"/>
        <v>193.10078362871772</v>
      </c>
      <c r="L375" s="8"/>
      <c r="M375" s="8"/>
      <c r="N375" s="8">
        <v>53</v>
      </c>
      <c r="O375" s="8">
        <v>27</v>
      </c>
      <c r="P375" s="64"/>
      <c r="Q375" s="11"/>
      <c r="R375" s="65"/>
      <c r="S375" s="65"/>
      <c r="T375" s="11"/>
      <c r="U375" s="65"/>
      <c r="V375" s="65"/>
      <c r="W375" s="11"/>
      <c r="X375" s="65"/>
      <c r="Y375" s="65"/>
      <c r="Z375" s="65"/>
      <c r="AA375" s="65"/>
      <c r="AB375" s="65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1"/>
      <c r="BO375" s="11"/>
      <c r="BP375" s="11"/>
      <c r="BQ375" s="11"/>
      <c r="BR375" s="11"/>
      <c r="BS375" s="11"/>
      <c r="BT375" s="11"/>
      <c r="BU375" s="65"/>
      <c r="BV375" s="11"/>
      <c r="BW375" s="11"/>
      <c r="BX375" s="11"/>
      <c r="BY375" s="11"/>
      <c r="BZ375" s="11"/>
      <c r="CA375" s="11"/>
      <c r="CB375" s="11"/>
      <c r="CC375" s="11"/>
      <c r="CD375" s="11"/>
      <c r="CE375" s="11"/>
      <c r="CF375" s="11"/>
      <c r="CG375" s="11"/>
      <c r="CH375" s="11"/>
      <c r="CI375" s="11"/>
      <c r="CJ375" s="11"/>
      <c r="CK375" s="11"/>
      <c r="CL375" s="11"/>
      <c r="CM375" s="11"/>
      <c r="CN375" s="11"/>
      <c r="CO375" s="11"/>
      <c r="CP375" s="11"/>
      <c r="CQ375" s="11"/>
      <c r="CR375" s="11"/>
      <c r="CS375" s="11"/>
      <c r="CT375" s="11"/>
      <c r="CU375" s="11"/>
      <c r="CV375" s="11"/>
      <c r="CW375" s="11"/>
      <c r="CX375" s="11"/>
      <c r="CY375" s="11"/>
      <c r="CZ375" s="11"/>
      <c r="DA375" s="11"/>
      <c r="DB375" s="11"/>
      <c r="DC375" s="11"/>
      <c r="DD375" s="11"/>
      <c r="DE375" s="11"/>
      <c r="DF375" s="11"/>
      <c r="DG375" s="11"/>
      <c r="DH375" s="11"/>
      <c r="DI375" s="11"/>
      <c r="DJ375" s="11"/>
      <c r="DK375" s="11"/>
      <c r="DL375" s="11"/>
      <c r="DM375" s="11"/>
      <c r="DN375" s="11"/>
      <c r="DO375" s="11"/>
      <c r="DP375" s="11"/>
      <c r="DQ375" s="11"/>
      <c r="DR375" s="11"/>
      <c r="DS375" s="11"/>
      <c r="DT375" s="11"/>
      <c r="DU375" s="11"/>
      <c r="DV375" s="11"/>
      <c r="DW375" s="11"/>
      <c r="DX375" s="11"/>
    </row>
    <row r="376" spans="6:128" ht="12.75">
      <c r="F376" s="11"/>
      <c r="G376" s="9">
        <f t="shared" si="74"/>
        <v>373</v>
      </c>
      <c r="H376" s="8">
        <f t="shared" si="70"/>
        <v>159.81709219842824</v>
      </c>
      <c r="I376" s="8">
        <f t="shared" si="72"/>
        <v>7.6483358476914045</v>
      </c>
      <c r="J376" s="8">
        <f t="shared" si="71"/>
        <v>33.128582202698</v>
      </c>
      <c r="K376" s="8">
        <f t="shared" si="73"/>
        <v>192.94567440112624</v>
      </c>
      <c r="L376" s="8"/>
      <c r="M376" s="8"/>
      <c r="N376" s="8">
        <v>54</v>
      </c>
      <c r="O376" s="8">
        <v>26</v>
      </c>
      <c r="P376" s="64"/>
      <c r="Q376" s="11"/>
      <c r="R376" s="65"/>
      <c r="S376" s="65"/>
      <c r="T376" s="11"/>
      <c r="U376" s="65"/>
      <c r="V376" s="65"/>
      <c r="W376" s="11"/>
      <c r="X376" s="65"/>
      <c r="Y376" s="65"/>
      <c r="Z376" s="65"/>
      <c r="AA376" s="65"/>
      <c r="AB376" s="65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  <c r="BP376" s="11"/>
      <c r="BQ376" s="11"/>
      <c r="BR376" s="11"/>
      <c r="BS376" s="11"/>
      <c r="BT376" s="11"/>
      <c r="BU376" s="65"/>
      <c r="BV376" s="11"/>
      <c r="BW376" s="11"/>
      <c r="BX376" s="11"/>
      <c r="BY376" s="11"/>
      <c r="BZ376" s="11"/>
      <c r="CA376" s="11"/>
      <c r="CB376" s="11"/>
      <c r="CC376" s="11"/>
      <c r="CD376" s="11"/>
      <c r="CE376" s="11"/>
      <c r="CF376" s="11"/>
      <c r="CG376" s="11"/>
      <c r="CH376" s="11"/>
      <c r="CI376" s="11"/>
      <c r="CJ376" s="11"/>
      <c r="CK376" s="11"/>
      <c r="CL376" s="11"/>
      <c r="CM376" s="11"/>
      <c r="CN376" s="11"/>
      <c r="CO376" s="11"/>
      <c r="CP376" s="11"/>
      <c r="CQ376" s="11"/>
      <c r="CR376" s="11"/>
      <c r="CS376" s="11"/>
      <c r="CT376" s="11"/>
      <c r="CU376" s="11"/>
      <c r="CV376" s="11"/>
      <c r="CW376" s="11"/>
      <c r="CX376" s="11"/>
      <c r="CY376" s="11"/>
      <c r="CZ376" s="11"/>
      <c r="DA376" s="11"/>
      <c r="DB376" s="11"/>
      <c r="DC376" s="11"/>
      <c r="DD376" s="11"/>
      <c r="DE376" s="11"/>
      <c r="DF376" s="11"/>
      <c r="DG376" s="11"/>
      <c r="DH376" s="11"/>
      <c r="DI376" s="11"/>
      <c r="DJ376" s="11"/>
      <c r="DK376" s="11"/>
      <c r="DL376" s="11"/>
      <c r="DM376" s="11"/>
      <c r="DN376" s="11"/>
      <c r="DO376" s="11"/>
      <c r="DP376" s="11"/>
      <c r="DQ376" s="11"/>
      <c r="DR376" s="11"/>
      <c r="DS376" s="11"/>
      <c r="DT376" s="11"/>
      <c r="DU376" s="11"/>
      <c r="DV376" s="11"/>
      <c r="DW376" s="11"/>
      <c r="DX376" s="11"/>
    </row>
    <row r="377" spans="6:128" ht="12.75">
      <c r="F377" s="11"/>
      <c r="G377" s="9">
        <f t="shared" si="74"/>
        <v>374</v>
      </c>
      <c r="H377" s="8">
        <f t="shared" si="70"/>
        <v>159.78843421434624</v>
      </c>
      <c r="I377" s="8">
        <f t="shared" si="72"/>
        <v>8.22534445038872</v>
      </c>
      <c r="J377" s="8">
        <f t="shared" si="71"/>
        <v>32.990054693383875</v>
      </c>
      <c r="K377" s="8">
        <f t="shared" si="73"/>
        <v>192.77848890773012</v>
      </c>
      <c r="L377" s="8"/>
      <c r="M377" s="8"/>
      <c r="N377" s="8">
        <v>55</v>
      </c>
      <c r="O377" s="8">
        <v>25</v>
      </c>
      <c r="P377" s="64"/>
      <c r="Q377" s="11"/>
      <c r="R377" s="65"/>
      <c r="S377" s="65"/>
      <c r="T377" s="11"/>
      <c r="U377" s="65"/>
      <c r="V377" s="65"/>
      <c r="W377" s="11"/>
      <c r="X377" s="65"/>
      <c r="Y377" s="65"/>
      <c r="Z377" s="65"/>
      <c r="AA377" s="65"/>
      <c r="AB377" s="65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  <c r="BO377" s="11"/>
      <c r="BP377" s="11"/>
      <c r="BQ377" s="11"/>
      <c r="BR377" s="11"/>
      <c r="BS377" s="11"/>
      <c r="BT377" s="11"/>
      <c r="BU377" s="65"/>
      <c r="BV377" s="11"/>
      <c r="BW377" s="11"/>
      <c r="BX377" s="11"/>
      <c r="BY377" s="11"/>
      <c r="BZ377" s="11"/>
      <c r="CA377" s="11"/>
      <c r="CB377" s="11"/>
      <c r="CC377" s="11"/>
      <c r="CD377" s="11"/>
      <c r="CE377" s="11"/>
      <c r="CF377" s="11"/>
      <c r="CG377" s="11"/>
      <c r="CH377" s="11"/>
      <c r="CI377" s="11"/>
      <c r="CJ377" s="11"/>
      <c r="CK377" s="11"/>
      <c r="CL377" s="11"/>
      <c r="CM377" s="11"/>
      <c r="CN377" s="11"/>
      <c r="CO377" s="11"/>
      <c r="CP377" s="11"/>
      <c r="CQ377" s="11"/>
      <c r="CR377" s="11"/>
      <c r="CS377" s="11"/>
      <c r="CT377" s="11"/>
      <c r="CU377" s="11"/>
      <c r="CV377" s="11"/>
      <c r="CW377" s="11"/>
      <c r="CX377" s="11"/>
      <c r="CY377" s="11"/>
      <c r="CZ377" s="11"/>
      <c r="DA377" s="11"/>
      <c r="DB377" s="11"/>
      <c r="DC377" s="11"/>
      <c r="DD377" s="11"/>
      <c r="DE377" s="11"/>
      <c r="DF377" s="11"/>
      <c r="DG377" s="11"/>
      <c r="DH377" s="11"/>
      <c r="DI377" s="11"/>
      <c r="DJ377" s="11"/>
      <c r="DK377" s="11"/>
      <c r="DL377" s="11"/>
      <c r="DM377" s="11"/>
      <c r="DN377" s="11"/>
      <c r="DO377" s="11"/>
      <c r="DP377" s="11"/>
      <c r="DQ377" s="11"/>
      <c r="DR377" s="11"/>
      <c r="DS377" s="11"/>
      <c r="DT377" s="11"/>
      <c r="DU377" s="11"/>
      <c r="DV377" s="11"/>
      <c r="DW377" s="11"/>
      <c r="DX377" s="11"/>
    </row>
    <row r="378" spans="6:128" ht="12.75">
      <c r="F378" s="11"/>
      <c r="G378" s="9">
        <f t="shared" si="74"/>
        <v>375</v>
      </c>
      <c r="H378" s="8">
        <f t="shared" si="70"/>
        <v>159.75782510846662</v>
      </c>
      <c r="I378" s="8">
        <f t="shared" si="72"/>
        <v>8.799847533485687</v>
      </c>
      <c r="J378" s="8">
        <f t="shared" si="71"/>
        <v>32.84147809382833</v>
      </c>
      <c r="K378" s="8">
        <f t="shared" si="73"/>
        <v>192.59930320229495</v>
      </c>
      <c r="L378" s="8"/>
      <c r="M378" s="8"/>
      <c r="N378" s="8">
        <v>56</v>
      </c>
      <c r="O378" s="8">
        <v>24</v>
      </c>
      <c r="P378" s="64"/>
      <c r="Q378" s="11"/>
      <c r="R378" s="65"/>
      <c r="S378" s="65"/>
      <c r="T378" s="11"/>
      <c r="U378" s="65"/>
      <c r="V378" s="65"/>
      <c r="W378" s="11"/>
      <c r="X378" s="65"/>
      <c r="Y378" s="65"/>
      <c r="Z378" s="65"/>
      <c r="AA378" s="65"/>
      <c r="AB378" s="65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  <c r="BO378" s="11"/>
      <c r="BP378" s="11"/>
      <c r="BQ378" s="11"/>
      <c r="BR378" s="11"/>
      <c r="BS378" s="11"/>
      <c r="BT378" s="11"/>
      <c r="BU378" s="65"/>
      <c r="BV378" s="11"/>
      <c r="BW378" s="11"/>
      <c r="BX378" s="11"/>
      <c r="BY378" s="11"/>
      <c r="BZ378" s="11"/>
      <c r="CA378" s="11"/>
      <c r="CB378" s="11"/>
      <c r="CC378" s="11"/>
      <c r="CD378" s="11"/>
      <c r="CE378" s="11"/>
      <c r="CF378" s="11"/>
      <c r="CG378" s="11"/>
      <c r="CH378" s="11"/>
      <c r="CI378" s="11"/>
      <c r="CJ378" s="11"/>
      <c r="CK378" s="11"/>
      <c r="CL378" s="11"/>
      <c r="CM378" s="11"/>
      <c r="CN378" s="11"/>
      <c r="CO378" s="11"/>
      <c r="CP378" s="11"/>
      <c r="CQ378" s="11"/>
      <c r="CR378" s="11"/>
      <c r="CS378" s="11"/>
      <c r="CT378" s="11"/>
      <c r="CU378" s="11"/>
      <c r="CV378" s="11"/>
      <c r="CW378" s="11"/>
      <c r="CX378" s="11"/>
      <c r="CY378" s="11"/>
      <c r="CZ378" s="11"/>
      <c r="DA378" s="11"/>
      <c r="DB378" s="11"/>
      <c r="DC378" s="11"/>
      <c r="DD378" s="11"/>
      <c r="DE378" s="11"/>
      <c r="DF378" s="11"/>
      <c r="DG378" s="11"/>
      <c r="DH378" s="11"/>
      <c r="DI378" s="11"/>
      <c r="DJ378" s="11"/>
      <c r="DK378" s="11"/>
      <c r="DL378" s="11"/>
      <c r="DM378" s="11"/>
      <c r="DN378" s="11"/>
      <c r="DO378" s="11"/>
      <c r="DP378" s="11"/>
      <c r="DQ378" s="11"/>
      <c r="DR378" s="11"/>
      <c r="DS378" s="11"/>
      <c r="DT378" s="11"/>
      <c r="DU378" s="11"/>
      <c r="DV378" s="11"/>
      <c r="DW378" s="11"/>
      <c r="DX378" s="11"/>
    </row>
    <row r="379" spans="6:128" ht="12.75">
      <c r="F379" s="11"/>
      <c r="G379" s="9">
        <f t="shared" si="74"/>
        <v>376</v>
      </c>
      <c r="H379" s="8">
        <f t="shared" si="70"/>
        <v>159.72530106272586</v>
      </c>
      <c r="I379" s="8">
        <f t="shared" si="72"/>
        <v>9.371670097777978</v>
      </c>
      <c r="J379" s="8">
        <f t="shared" si="71"/>
        <v>32.682897661902835</v>
      </c>
      <c r="K379" s="8">
        <f t="shared" si="73"/>
        <v>192.4081987246287</v>
      </c>
      <c r="L379" s="8"/>
      <c r="M379" s="8"/>
      <c r="N379" s="8">
        <v>57</v>
      </c>
      <c r="O379" s="8">
        <v>23</v>
      </c>
      <c r="P379" s="64"/>
      <c r="Q379" s="11"/>
      <c r="R379" s="65"/>
      <c r="S379" s="65"/>
      <c r="T379" s="11"/>
      <c r="U379" s="65"/>
      <c r="V379" s="65"/>
      <c r="W379" s="11"/>
      <c r="X379" s="65"/>
      <c r="Y379" s="65"/>
      <c r="Z379" s="65"/>
      <c r="AA379" s="65"/>
      <c r="AB379" s="65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  <c r="BP379" s="11"/>
      <c r="BQ379" s="11"/>
      <c r="BR379" s="11"/>
      <c r="BS379" s="11"/>
      <c r="BT379" s="11"/>
      <c r="BU379" s="65"/>
      <c r="BV379" s="11"/>
      <c r="BW379" s="11"/>
      <c r="BX379" s="11"/>
      <c r="BY379" s="11"/>
      <c r="BZ379" s="11"/>
      <c r="CA379" s="11"/>
      <c r="CB379" s="11"/>
      <c r="CC379" s="11"/>
      <c r="CD379" s="11"/>
      <c r="CE379" s="11"/>
      <c r="CF379" s="11"/>
      <c r="CG379" s="11"/>
      <c r="CH379" s="11"/>
      <c r="CI379" s="11"/>
      <c r="CJ379" s="11"/>
      <c r="CK379" s="11"/>
      <c r="CL379" s="11"/>
      <c r="CM379" s="11"/>
      <c r="CN379" s="11"/>
      <c r="CO379" s="11"/>
      <c r="CP379" s="11"/>
      <c r="CQ379" s="11"/>
      <c r="CR379" s="11"/>
      <c r="CS379" s="11"/>
      <c r="CT379" s="11"/>
      <c r="CU379" s="11"/>
      <c r="CV379" s="11"/>
      <c r="CW379" s="11"/>
      <c r="CX379" s="11"/>
      <c r="CY379" s="11"/>
      <c r="CZ379" s="11"/>
      <c r="DA379" s="11"/>
      <c r="DB379" s="11"/>
      <c r="DC379" s="11"/>
      <c r="DD379" s="11"/>
      <c r="DE379" s="11"/>
      <c r="DF379" s="11"/>
      <c r="DG379" s="11"/>
      <c r="DH379" s="11"/>
      <c r="DI379" s="11"/>
      <c r="DJ379" s="11"/>
      <c r="DK379" s="11"/>
      <c r="DL379" s="11"/>
      <c r="DM379" s="11"/>
      <c r="DN379" s="11"/>
      <c r="DO379" s="11"/>
      <c r="DP379" s="11"/>
      <c r="DQ379" s="11"/>
      <c r="DR379" s="11"/>
      <c r="DS379" s="11"/>
      <c r="DT379" s="11"/>
      <c r="DU379" s="11"/>
      <c r="DV379" s="11"/>
      <c r="DW379" s="11"/>
      <c r="DX379" s="11"/>
    </row>
    <row r="380" spans="6:128" ht="12.75">
      <c r="F380" s="11"/>
      <c r="G380" s="9">
        <f t="shared" si="74"/>
        <v>377</v>
      </c>
      <c r="H380" s="8">
        <f t="shared" si="70"/>
        <v>159.69090054519955</v>
      </c>
      <c r="I380" s="8">
        <f t="shared" si="72"/>
        <v>9.940637960573046</v>
      </c>
      <c r="J380" s="8">
        <f t="shared" si="71"/>
        <v>32.51436170274321</v>
      </c>
      <c r="K380" s="8">
        <f t="shared" si="73"/>
        <v>192.20526224794276</v>
      </c>
      <c r="L380" s="8"/>
      <c r="M380" s="8"/>
      <c r="N380" s="8">
        <v>58</v>
      </c>
      <c r="O380" s="8">
        <v>22</v>
      </c>
      <c r="P380" s="64"/>
      <c r="Q380" s="11"/>
      <c r="R380" s="65"/>
      <c r="S380" s="65"/>
      <c r="T380" s="11"/>
      <c r="U380" s="65"/>
      <c r="V380" s="65"/>
      <c r="W380" s="11"/>
      <c r="X380" s="65"/>
      <c r="Y380" s="65"/>
      <c r="Z380" s="65"/>
      <c r="AA380" s="65"/>
      <c r="AB380" s="65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  <c r="BS380" s="11"/>
      <c r="BT380" s="11"/>
      <c r="BU380" s="65"/>
      <c r="BV380" s="11"/>
      <c r="BW380" s="11"/>
      <c r="BX380" s="11"/>
      <c r="BY380" s="11"/>
      <c r="BZ380" s="11"/>
      <c r="CA380" s="11"/>
      <c r="CB380" s="11"/>
      <c r="CC380" s="11"/>
      <c r="CD380" s="11"/>
      <c r="CE380" s="11"/>
      <c r="CF380" s="11"/>
      <c r="CG380" s="11"/>
      <c r="CH380" s="11"/>
      <c r="CI380" s="11"/>
      <c r="CJ380" s="11"/>
      <c r="CK380" s="11"/>
      <c r="CL380" s="11"/>
      <c r="CM380" s="11"/>
      <c r="CN380" s="11"/>
      <c r="CO380" s="11"/>
      <c r="CP380" s="11"/>
      <c r="CQ380" s="11"/>
      <c r="CR380" s="11"/>
      <c r="CS380" s="11"/>
      <c r="CT380" s="11"/>
      <c r="CU380" s="11"/>
      <c r="CV380" s="11"/>
      <c r="CW380" s="11"/>
      <c r="CX380" s="11"/>
      <c r="CY380" s="11"/>
      <c r="CZ380" s="11"/>
      <c r="DA380" s="11"/>
      <c r="DB380" s="11"/>
      <c r="DC380" s="11"/>
      <c r="DD380" s="11"/>
      <c r="DE380" s="11"/>
      <c r="DF380" s="11"/>
      <c r="DG380" s="11"/>
      <c r="DH380" s="11"/>
      <c r="DI380" s="11"/>
      <c r="DJ380" s="11"/>
      <c r="DK380" s="11"/>
      <c r="DL380" s="11"/>
      <c r="DM380" s="11"/>
      <c r="DN380" s="11"/>
      <c r="DO380" s="11"/>
      <c r="DP380" s="11"/>
      <c r="DQ380" s="11"/>
      <c r="DR380" s="11"/>
      <c r="DS380" s="11"/>
      <c r="DT380" s="11"/>
      <c r="DU380" s="11"/>
      <c r="DV380" s="11"/>
      <c r="DW380" s="11"/>
      <c r="DX380" s="11"/>
    </row>
    <row r="381" spans="6:128" ht="12.75">
      <c r="F381" s="11"/>
      <c r="G381" s="9">
        <f t="shared" si="74"/>
        <v>378</v>
      </c>
      <c r="H381" s="8">
        <f t="shared" si="70"/>
        <v>159.65466426869187</v>
      </c>
      <c r="I381" s="8">
        <f t="shared" si="72"/>
        <v>10.506577808748204</v>
      </c>
      <c r="J381" s="8">
        <f t="shared" si="71"/>
        <v>32.335921554035224</v>
      </c>
      <c r="K381" s="8">
        <f t="shared" si="73"/>
        <v>191.9905858227271</v>
      </c>
      <c r="L381" s="8"/>
      <c r="M381" s="8"/>
      <c r="N381" s="8">
        <v>59</v>
      </c>
      <c r="O381" s="8">
        <v>21</v>
      </c>
      <c r="P381" s="64"/>
      <c r="Q381" s="11"/>
      <c r="R381" s="65"/>
      <c r="S381" s="65"/>
      <c r="T381" s="11"/>
      <c r="U381" s="65"/>
      <c r="V381" s="65"/>
      <c r="W381" s="11"/>
      <c r="X381" s="65"/>
      <c r="Y381" s="65"/>
      <c r="Z381" s="65"/>
      <c r="AA381" s="65"/>
      <c r="AB381" s="65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  <c r="BP381" s="11"/>
      <c r="BQ381" s="11"/>
      <c r="BR381" s="11"/>
      <c r="BS381" s="11"/>
      <c r="BT381" s="11"/>
      <c r="BU381" s="65"/>
      <c r="BV381" s="11"/>
      <c r="BW381" s="11"/>
      <c r="BX381" s="11"/>
      <c r="BY381" s="11"/>
      <c r="BZ381" s="11"/>
      <c r="CA381" s="11"/>
      <c r="CB381" s="11"/>
      <c r="CC381" s="11"/>
      <c r="CD381" s="11"/>
      <c r="CE381" s="11"/>
      <c r="CF381" s="11"/>
      <c r="CG381" s="11"/>
      <c r="CH381" s="11"/>
      <c r="CI381" s="11"/>
      <c r="CJ381" s="11"/>
      <c r="CK381" s="11"/>
      <c r="CL381" s="11"/>
      <c r="CM381" s="11"/>
      <c r="CN381" s="11"/>
      <c r="CO381" s="11"/>
      <c r="CP381" s="11"/>
      <c r="CQ381" s="11"/>
      <c r="CR381" s="11"/>
      <c r="CS381" s="11"/>
      <c r="CT381" s="11"/>
      <c r="CU381" s="11"/>
      <c r="CV381" s="11"/>
      <c r="CW381" s="11"/>
      <c r="CX381" s="11"/>
      <c r="CY381" s="11"/>
      <c r="CZ381" s="11"/>
      <c r="DA381" s="11"/>
      <c r="DB381" s="11"/>
      <c r="DC381" s="11"/>
      <c r="DD381" s="11"/>
      <c r="DE381" s="11"/>
      <c r="DF381" s="11"/>
      <c r="DG381" s="11"/>
      <c r="DH381" s="11"/>
      <c r="DI381" s="11"/>
      <c r="DJ381" s="11"/>
      <c r="DK381" s="11"/>
      <c r="DL381" s="11"/>
      <c r="DM381" s="11"/>
      <c r="DN381" s="11"/>
      <c r="DO381" s="11"/>
      <c r="DP381" s="11"/>
      <c r="DQ381" s="11"/>
      <c r="DR381" s="11"/>
      <c r="DS381" s="11"/>
      <c r="DT381" s="11"/>
      <c r="DU381" s="11"/>
      <c r="DV381" s="11"/>
      <c r="DW381" s="11"/>
      <c r="DX381" s="11"/>
    </row>
    <row r="382" spans="6:128" ht="12.75">
      <c r="F382" s="11"/>
      <c r="G382" s="9">
        <f t="shared" si="74"/>
        <v>379</v>
      </c>
      <c r="H382" s="8">
        <f t="shared" si="70"/>
        <v>159.61663514679378</v>
      </c>
      <c r="I382" s="8">
        <f t="shared" si="72"/>
        <v>11.069317251543312</v>
      </c>
      <c r="J382" s="8">
        <f t="shared" si="71"/>
        <v>32.147631570376774</v>
      </c>
      <c r="K382" s="8">
        <f t="shared" si="73"/>
        <v>191.76426671717056</v>
      </c>
      <c r="L382" s="8"/>
      <c r="M382" s="8"/>
      <c r="N382" s="8">
        <v>60</v>
      </c>
      <c r="O382" s="8">
        <v>20</v>
      </c>
      <c r="P382" s="64"/>
      <c r="Q382" s="11"/>
      <c r="R382" s="65"/>
      <c r="S382" s="65"/>
      <c r="T382" s="11"/>
      <c r="U382" s="65"/>
      <c r="V382" s="65"/>
      <c r="W382" s="11"/>
      <c r="X382" s="65"/>
      <c r="Y382" s="65"/>
      <c r="Z382" s="65"/>
      <c r="AA382" s="65"/>
      <c r="AB382" s="65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1"/>
      <c r="BO382" s="11"/>
      <c r="BP382" s="11"/>
      <c r="BQ382" s="11"/>
      <c r="BR382" s="11"/>
      <c r="BS382" s="11"/>
      <c r="BT382" s="11"/>
      <c r="BU382" s="65"/>
      <c r="BV382" s="11"/>
      <c r="BW382" s="11"/>
      <c r="BX382" s="11"/>
      <c r="BY382" s="11"/>
      <c r="BZ382" s="11"/>
      <c r="CA382" s="11"/>
      <c r="CB382" s="11"/>
      <c r="CC382" s="11"/>
      <c r="CD382" s="11"/>
      <c r="CE382" s="11"/>
      <c r="CF382" s="11"/>
      <c r="CG382" s="11"/>
      <c r="CH382" s="11"/>
      <c r="CI382" s="11"/>
      <c r="CJ382" s="11"/>
      <c r="CK382" s="11"/>
      <c r="CL382" s="11"/>
      <c r="CM382" s="11"/>
      <c r="CN382" s="11"/>
      <c r="CO382" s="11"/>
      <c r="CP382" s="11"/>
      <c r="CQ382" s="11"/>
      <c r="CR382" s="11"/>
      <c r="CS382" s="11"/>
      <c r="CT382" s="11"/>
      <c r="CU382" s="11"/>
      <c r="CV382" s="11"/>
      <c r="CW382" s="11"/>
      <c r="CX382" s="11"/>
      <c r="CY382" s="11"/>
      <c r="CZ382" s="11"/>
      <c r="DA382" s="11"/>
      <c r="DB382" s="11"/>
      <c r="DC382" s="11"/>
      <c r="DD382" s="11"/>
      <c r="DE382" s="11"/>
      <c r="DF382" s="11"/>
      <c r="DG382" s="11"/>
      <c r="DH382" s="11"/>
      <c r="DI382" s="11"/>
      <c r="DJ382" s="11"/>
      <c r="DK382" s="11"/>
      <c r="DL382" s="11"/>
      <c r="DM382" s="11"/>
      <c r="DN382" s="11"/>
      <c r="DO382" s="11"/>
      <c r="DP382" s="11"/>
      <c r="DQ382" s="11"/>
      <c r="DR382" s="11"/>
      <c r="DS382" s="11"/>
      <c r="DT382" s="11"/>
      <c r="DU382" s="11"/>
      <c r="DV382" s="11"/>
      <c r="DW382" s="11"/>
      <c r="DX382" s="11"/>
    </row>
    <row r="383" spans="6:128" ht="12.75">
      <c r="F383" s="11"/>
      <c r="G383" s="9">
        <f t="shared" si="74"/>
        <v>380</v>
      </c>
      <c r="H383" s="8">
        <f t="shared" si="70"/>
        <v>159.5768582474375</v>
      </c>
      <c r="I383" s="8">
        <f t="shared" si="72"/>
        <v>11.628684873072745</v>
      </c>
      <c r="J383" s="8">
        <f t="shared" si="71"/>
        <v>31.949549106720884</v>
      </c>
      <c r="K383" s="8">
        <f t="shared" si="73"/>
        <v>191.5264073541584</v>
      </c>
      <c r="L383" s="8"/>
      <c r="M383" s="8"/>
      <c r="N383" s="8">
        <v>61</v>
      </c>
      <c r="O383" s="8">
        <v>19</v>
      </c>
      <c r="P383" s="64"/>
      <c r="Q383" s="11"/>
      <c r="R383" s="65"/>
      <c r="S383" s="65"/>
      <c r="T383" s="11"/>
      <c r="U383" s="65"/>
      <c r="V383" s="65"/>
      <c r="W383" s="11"/>
      <c r="X383" s="65"/>
      <c r="Y383" s="65"/>
      <c r="Z383" s="65"/>
      <c r="AA383" s="65"/>
      <c r="AB383" s="65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  <c r="BO383" s="11"/>
      <c r="BP383" s="11"/>
      <c r="BQ383" s="11"/>
      <c r="BR383" s="11"/>
      <c r="BS383" s="11"/>
      <c r="BT383" s="11"/>
      <c r="BU383" s="65"/>
      <c r="BV383" s="11"/>
      <c r="BW383" s="11"/>
      <c r="BX383" s="11"/>
      <c r="BY383" s="11"/>
      <c r="BZ383" s="11"/>
      <c r="CA383" s="11"/>
      <c r="CB383" s="11"/>
      <c r="CC383" s="11"/>
      <c r="CD383" s="11"/>
      <c r="CE383" s="11"/>
      <c r="CF383" s="11"/>
      <c r="CG383" s="11"/>
      <c r="CH383" s="11"/>
      <c r="CI383" s="11"/>
      <c r="CJ383" s="11"/>
      <c r="CK383" s="11"/>
      <c r="CL383" s="11"/>
      <c r="CM383" s="11"/>
      <c r="CN383" s="11"/>
      <c r="CO383" s="11"/>
      <c r="CP383" s="11"/>
      <c r="CQ383" s="11"/>
      <c r="CR383" s="11"/>
      <c r="CS383" s="11"/>
      <c r="CT383" s="11"/>
      <c r="CU383" s="11"/>
      <c r="CV383" s="11"/>
      <c r="CW383" s="11"/>
      <c r="CX383" s="11"/>
      <c r="CY383" s="11"/>
      <c r="CZ383" s="11"/>
      <c r="DA383" s="11"/>
      <c r="DB383" s="11"/>
      <c r="DC383" s="11"/>
      <c r="DD383" s="11"/>
      <c r="DE383" s="11"/>
      <c r="DF383" s="11"/>
      <c r="DG383" s="11"/>
      <c r="DH383" s="11"/>
      <c r="DI383" s="11"/>
      <c r="DJ383" s="11"/>
      <c r="DK383" s="11"/>
      <c r="DL383" s="11"/>
      <c r="DM383" s="11"/>
      <c r="DN383" s="11"/>
      <c r="DO383" s="11"/>
      <c r="DP383" s="11"/>
      <c r="DQ383" s="11"/>
      <c r="DR383" s="11"/>
      <c r="DS383" s="11"/>
      <c r="DT383" s="11"/>
      <c r="DU383" s="11"/>
      <c r="DV383" s="11"/>
      <c r="DW383" s="11"/>
      <c r="DX383" s="11"/>
    </row>
    <row r="384" spans="6:128" ht="12.75">
      <c r="F384" s="11"/>
      <c r="G384" s="9">
        <f t="shared" si="74"/>
        <v>381</v>
      </c>
      <c r="H384" s="8">
        <f t="shared" si="70"/>
        <v>159.53538074397773</v>
      </c>
      <c r="I384" s="8">
        <f t="shared" si="72"/>
        <v>12.184510284540183</v>
      </c>
      <c r="J384" s="8">
        <f t="shared" si="71"/>
        <v>31.74173450090487</v>
      </c>
      <c r="K384" s="8">
        <f t="shared" si="73"/>
        <v>191.2771152448826</v>
      </c>
      <c r="L384" s="8"/>
      <c r="M384" s="8"/>
      <c r="N384" s="8">
        <v>62</v>
      </c>
      <c r="O384" s="8">
        <v>18</v>
      </c>
      <c r="P384" s="64"/>
      <c r="Q384" s="11"/>
      <c r="R384" s="65"/>
      <c r="S384" s="65"/>
      <c r="T384" s="11"/>
      <c r="U384" s="65"/>
      <c r="V384" s="65"/>
      <c r="W384" s="11"/>
      <c r="X384" s="65"/>
      <c r="Y384" s="65"/>
      <c r="Z384" s="65"/>
      <c r="AA384" s="65"/>
      <c r="AB384" s="65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1"/>
      <c r="BO384" s="11"/>
      <c r="BP384" s="11"/>
      <c r="BQ384" s="11"/>
      <c r="BR384" s="11"/>
      <c r="BS384" s="11"/>
      <c r="BT384" s="11"/>
      <c r="BU384" s="65"/>
      <c r="BV384" s="11"/>
      <c r="BW384" s="11"/>
      <c r="BX384" s="11"/>
      <c r="BY384" s="11"/>
      <c r="BZ384" s="11"/>
      <c r="CA384" s="11"/>
      <c r="CB384" s="11"/>
      <c r="CC384" s="11"/>
      <c r="CD384" s="11"/>
      <c r="CE384" s="11"/>
      <c r="CF384" s="11"/>
      <c r="CG384" s="11"/>
      <c r="CH384" s="11"/>
      <c r="CI384" s="11"/>
      <c r="CJ384" s="11"/>
      <c r="CK384" s="11"/>
      <c r="CL384" s="11"/>
      <c r="CM384" s="11"/>
      <c r="CN384" s="11"/>
      <c r="CO384" s="11"/>
      <c r="CP384" s="11"/>
      <c r="CQ384" s="11"/>
      <c r="CR384" s="11"/>
      <c r="CS384" s="11"/>
      <c r="CT384" s="11"/>
      <c r="CU384" s="11"/>
      <c r="CV384" s="11"/>
      <c r="CW384" s="11"/>
      <c r="CX384" s="11"/>
      <c r="CY384" s="11"/>
      <c r="CZ384" s="11"/>
      <c r="DA384" s="11"/>
      <c r="DB384" s="11"/>
      <c r="DC384" s="11"/>
      <c r="DD384" s="11"/>
      <c r="DE384" s="11"/>
      <c r="DF384" s="11"/>
      <c r="DG384" s="11"/>
      <c r="DH384" s="11"/>
      <c r="DI384" s="11"/>
      <c r="DJ384" s="11"/>
      <c r="DK384" s="11"/>
      <c r="DL384" s="11"/>
      <c r="DM384" s="11"/>
      <c r="DN384" s="11"/>
      <c r="DO384" s="11"/>
      <c r="DP384" s="11"/>
      <c r="DQ384" s="11"/>
      <c r="DR384" s="11"/>
      <c r="DS384" s="11"/>
      <c r="DT384" s="11"/>
      <c r="DU384" s="11"/>
      <c r="DV384" s="11"/>
      <c r="DW384" s="11"/>
      <c r="DX384" s="11"/>
    </row>
    <row r="385" spans="6:128" ht="12.75">
      <c r="F385" s="11"/>
      <c r="G385" s="9">
        <f t="shared" si="74"/>
        <v>382</v>
      </c>
      <c r="H385" s="8">
        <f t="shared" si="70"/>
        <v>159.49225186383111</v>
      </c>
      <c r="I385" s="8">
        <f t="shared" si="72"/>
        <v>12.736624176141005</v>
      </c>
      <c r="J385" s="8">
        <f t="shared" si="71"/>
        <v>31.524251055270774</v>
      </c>
      <c r="K385" s="8">
        <f t="shared" si="73"/>
        <v>191.0165029191019</v>
      </c>
      <c r="L385" s="8"/>
      <c r="M385" s="8"/>
      <c r="N385" s="8">
        <v>63</v>
      </c>
      <c r="O385" s="8">
        <v>17</v>
      </c>
      <c r="P385" s="64"/>
      <c r="Q385" s="11"/>
      <c r="R385" s="65"/>
      <c r="S385" s="65"/>
      <c r="T385" s="11"/>
      <c r="U385" s="65"/>
      <c r="V385" s="65"/>
      <c r="W385" s="11"/>
      <c r="X385" s="65"/>
      <c r="Y385" s="65"/>
      <c r="Z385" s="65"/>
      <c r="AA385" s="65"/>
      <c r="AB385" s="65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  <c r="BO385" s="11"/>
      <c r="BP385" s="11"/>
      <c r="BQ385" s="11"/>
      <c r="BR385" s="11"/>
      <c r="BS385" s="11"/>
      <c r="BT385" s="11"/>
      <c r="BU385" s="65"/>
      <c r="BV385" s="11"/>
      <c r="BW385" s="11"/>
      <c r="BX385" s="11"/>
      <c r="BY385" s="11"/>
      <c r="BZ385" s="11"/>
      <c r="CA385" s="11"/>
      <c r="CB385" s="11"/>
      <c r="CC385" s="11"/>
      <c r="CD385" s="11"/>
      <c r="CE385" s="11"/>
      <c r="CF385" s="11"/>
      <c r="CG385" s="11"/>
      <c r="CH385" s="11"/>
      <c r="CI385" s="11"/>
      <c r="CJ385" s="11"/>
      <c r="CK385" s="11"/>
      <c r="CL385" s="11"/>
      <c r="CM385" s="11"/>
      <c r="CN385" s="11"/>
      <c r="CO385" s="11"/>
      <c r="CP385" s="11"/>
      <c r="CQ385" s="11"/>
      <c r="CR385" s="11"/>
      <c r="CS385" s="11"/>
      <c r="CT385" s="11"/>
      <c r="CU385" s="11"/>
      <c r="CV385" s="11"/>
      <c r="CW385" s="11"/>
      <c r="CX385" s="11"/>
      <c r="CY385" s="11"/>
      <c r="CZ385" s="11"/>
      <c r="DA385" s="11"/>
      <c r="DB385" s="11"/>
      <c r="DC385" s="11"/>
      <c r="DD385" s="11"/>
      <c r="DE385" s="11"/>
      <c r="DF385" s="11"/>
      <c r="DG385" s="11"/>
      <c r="DH385" s="11"/>
      <c r="DI385" s="11"/>
      <c r="DJ385" s="11"/>
      <c r="DK385" s="11"/>
      <c r="DL385" s="11"/>
      <c r="DM385" s="11"/>
      <c r="DN385" s="11"/>
      <c r="DO385" s="11"/>
      <c r="DP385" s="11"/>
      <c r="DQ385" s="11"/>
      <c r="DR385" s="11"/>
      <c r="DS385" s="11"/>
      <c r="DT385" s="11"/>
      <c r="DU385" s="11"/>
      <c r="DV385" s="11"/>
      <c r="DW385" s="11"/>
      <c r="DX385" s="11"/>
    </row>
    <row r="386" spans="6:128" ht="12.75">
      <c r="F386" s="11"/>
      <c r="G386" s="9">
        <f t="shared" si="74"/>
        <v>383</v>
      </c>
      <c r="H386" s="8">
        <f t="shared" si="70"/>
        <v>159.4475228347098</v>
      </c>
      <c r="I386" s="8">
        <f t="shared" si="72"/>
        <v>13.284858368635268</v>
      </c>
      <c r="J386" s="8">
        <f t="shared" si="71"/>
        <v>31.297165017382987</v>
      </c>
      <c r="K386" s="8">
        <f t="shared" si="73"/>
        <v>190.74468785209277</v>
      </c>
      <c r="L386" s="8"/>
      <c r="M386" s="8"/>
      <c r="N386" s="8">
        <v>64</v>
      </c>
      <c r="O386" s="8">
        <v>16</v>
      </c>
      <c r="P386" s="64"/>
      <c r="Q386" s="11"/>
      <c r="R386" s="65"/>
      <c r="S386" s="65"/>
      <c r="T386" s="11"/>
      <c r="U386" s="65"/>
      <c r="V386" s="65"/>
      <c r="W386" s="11"/>
      <c r="X386" s="65"/>
      <c r="Y386" s="65"/>
      <c r="Z386" s="65"/>
      <c r="AA386" s="65"/>
      <c r="AB386" s="65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1"/>
      <c r="BO386" s="11"/>
      <c r="BP386" s="11"/>
      <c r="BQ386" s="11"/>
      <c r="BR386" s="11"/>
      <c r="BS386" s="11"/>
      <c r="BT386" s="11"/>
      <c r="BU386" s="65"/>
      <c r="BV386" s="11"/>
      <c r="BW386" s="11"/>
      <c r="BX386" s="11"/>
      <c r="BY386" s="11"/>
      <c r="BZ386" s="11"/>
      <c r="CA386" s="11"/>
      <c r="CB386" s="11"/>
      <c r="CC386" s="11"/>
      <c r="CD386" s="11"/>
      <c r="CE386" s="11"/>
      <c r="CF386" s="11"/>
      <c r="CG386" s="11"/>
      <c r="CH386" s="11"/>
      <c r="CI386" s="11"/>
      <c r="CJ386" s="11"/>
      <c r="CK386" s="11"/>
      <c r="CL386" s="11"/>
      <c r="CM386" s="11"/>
      <c r="CN386" s="11"/>
      <c r="CO386" s="11"/>
      <c r="CP386" s="11"/>
      <c r="CQ386" s="11"/>
      <c r="CR386" s="11"/>
      <c r="CS386" s="11"/>
      <c r="CT386" s="11"/>
      <c r="CU386" s="11"/>
      <c r="CV386" s="11"/>
      <c r="CW386" s="11"/>
      <c r="CX386" s="11"/>
      <c r="CY386" s="11"/>
      <c r="CZ386" s="11"/>
      <c r="DA386" s="11"/>
      <c r="DB386" s="11"/>
      <c r="DC386" s="11"/>
      <c r="DD386" s="11"/>
      <c r="DE386" s="11"/>
      <c r="DF386" s="11"/>
      <c r="DG386" s="11"/>
      <c r="DH386" s="11"/>
      <c r="DI386" s="11"/>
      <c r="DJ386" s="11"/>
      <c r="DK386" s="11"/>
      <c r="DL386" s="11"/>
      <c r="DM386" s="11"/>
      <c r="DN386" s="11"/>
      <c r="DO386" s="11"/>
      <c r="DP386" s="11"/>
      <c r="DQ386" s="11"/>
      <c r="DR386" s="11"/>
      <c r="DS386" s="11"/>
      <c r="DT386" s="11"/>
      <c r="DU386" s="11"/>
      <c r="DV386" s="11"/>
      <c r="DW386" s="11"/>
      <c r="DX386" s="11"/>
    </row>
    <row r="387" spans="6:128" ht="12.75">
      <c r="F387" s="11"/>
      <c r="G387" s="9">
        <f t="shared" si="74"/>
        <v>384</v>
      </c>
      <c r="H387" s="8">
        <f aca="true" t="shared" si="75" ref="H387:H450">SQRT($F$6^2-$F$3^2*(SIN(G387*PI()/180))^2)</f>
        <v>159.40124682848443</v>
      </c>
      <c r="I387" s="8">
        <f t="shared" si="72"/>
        <v>13.82904586457719</v>
      </c>
      <c r="J387" s="8">
        <f aca="true" t="shared" si="76" ref="J387:J450">$F$3*COS(G387*PI()/180)</f>
        <v>31.060545559848435</v>
      </c>
      <c r="K387" s="8">
        <f t="shared" si="73"/>
        <v>190.46179238833287</v>
      </c>
      <c r="L387" s="8"/>
      <c r="M387" s="8"/>
      <c r="N387" s="8">
        <v>65</v>
      </c>
      <c r="O387" s="8">
        <v>15</v>
      </c>
      <c r="P387" s="64"/>
      <c r="Q387" s="11"/>
      <c r="R387" s="65"/>
      <c r="S387" s="65"/>
      <c r="T387" s="11"/>
      <c r="U387" s="65"/>
      <c r="V387" s="65"/>
      <c r="W387" s="11"/>
      <c r="X387" s="65"/>
      <c r="Y387" s="65"/>
      <c r="Z387" s="65"/>
      <c r="AA387" s="65"/>
      <c r="AB387" s="65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  <c r="BR387" s="11"/>
      <c r="BS387" s="11"/>
      <c r="BT387" s="11"/>
      <c r="BU387" s="65"/>
      <c r="BV387" s="11"/>
      <c r="BW387" s="11"/>
      <c r="BX387" s="11"/>
      <c r="BY387" s="11"/>
      <c r="BZ387" s="11"/>
      <c r="CA387" s="11"/>
      <c r="CB387" s="11"/>
      <c r="CC387" s="11"/>
      <c r="CD387" s="11"/>
      <c r="CE387" s="11"/>
      <c r="CF387" s="11"/>
      <c r="CG387" s="11"/>
      <c r="CH387" s="11"/>
      <c r="CI387" s="11"/>
      <c r="CJ387" s="11"/>
      <c r="CK387" s="11"/>
      <c r="CL387" s="11"/>
      <c r="CM387" s="11"/>
      <c r="CN387" s="11"/>
      <c r="CO387" s="11"/>
      <c r="CP387" s="11"/>
      <c r="CQ387" s="11"/>
      <c r="CR387" s="11"/>
      <c r="CS387" s="11"/>
      <c r="CT387" s="11"/>
      <c r="CU387" s="11"/>
      <c r="CV387" s="11"/>
      <c r="CW387" s="11"/>
      <c r="CX387" s="11"/>
      <c r="CY387" s="11"/>
      <c r="CZ387" s="11"/>
      <c r="DA387" s="11"/>
      <c r="DB387" s="11"/>
      <c r="DC387" s="11"/>
      <c r="DD387" s="11"/>
      <c r="DE387" s="11"/>
      <c r="DF387" s="11"/>
      <c r="DG387" s="11"/>
      <c r="DH387" s="11"/>
      <c r="DI387" s="11"/>
      <c r="DJ387" s="11"/>
      <c r="DK387" s="11"/>
      <c r="DL387" s="11"/>
      <c r="DM387" s="11"/>
      <c r="DN387" s="11"/>
      <c r="DO387" s="11"/>
      <c r="DP387" s="11"/>
      <c r="DQ387" s="11"/>
      <c r="DR387" s="11"/>
      <c r="DS387" s="11"/>
      <c r="DT387" s="11"/>
      <c r="DU387" s="11"/>
      <c r="DV387" s="11"/>
      <c r="DW387" s="11"/>
      <c r="DX387" s="11"/>
    </row>
    <row r="388" spans="6:128" ht="12.75">
      <c r="F388" s="11"/>
      <c r="G388" s="9">
        <f t="shared" si="74"/>
        <v>385</v>
      </c>
      <c r="H388" s="8">
        <f t="shared" si="75"/>
        <v>159.35347890271746</v>
      </c>
      <c r="I388" s="8">
        <f aca="true" t="shared" si="77" ref="I388:I451">$F$3*SIN(G388*PI()/180)</f>
        <v>14.369020899183784</v>
      </c>
      <c r="J388" s="8">
        <f t="shared" si="76"/>
        <v>30.814464759246096</v>
      </c>
      <c r="K388" s="8">
        <f aca="true" t="shared" si="78" ref="K388:K451">H388+J388</f>
        <v>190.16794366196356</v>
      </c>
      <c r="L388" s="8"/>
      <c r="M388" s="8"/>
      <c r="N388" s="8">
        <v>66</v>
      </c>
      <c r="O388" s="8">
        <v>14</v>
      </c>
      <c r="P388" s="64"/>
      <c r="Q388" s="11"/>
      <c r="R388" s="65"/>
      <c r="S388" s="65"/>
      <c r="T388" s="11"/>
      <c r="U388" s="65"/>
      <c r="V388" s="65"/>
      <c r="W388" s="11"/>
      <c r="X388" s="65"/>
      <c r="Y388" s="65"/>
      <c r="Z388" s="65"/>
      <c r="AA388" s="65"/>
      <c r="AB388" s="65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  <c r="BP388" s="11"/>
      <c r="BQ388" s="11"/>
      <c r="BR388" s="11"/>
      <c r="BS388" s="11"/>
      <c r="BT388" s="11"/>
      <c r="BU388" s="65"/>
      <c r="BV388" s="11"/>
      <c r="BW388" s="11"/>
      <c r="BX388" s="11"/>
      <c r="BY388" s="11"/>
      <c r="BZ388" s="11"/>
      <c r="CA388" s="11"/>
      <c r="CB388" s="11"/>
      <c r="CC388" s="11"/>
      <c r="CD388" s="11"/>
      <c r="CE388" s="11"/>
      <c r="CF388" s="11"/>
      <c r="CG388" s="11"/>
      <c r="CH388" s="11"/>
      <c r="CI388" s="11"/>
      <c r="CJ388" s="11"/>
      <c r="CK388" s="11"/>
      <c r="CL388" s="11"/>
      <c r="CM388" s="11"/>
      <c r="CN388" s="11"/>
      <c r="CO388" s="11"/>
      <c r="CP388" s="11"/>
      <c r="CQ388" s="11"/>
      <c r="CR388" s="11"/>
      <c r="CS388" s="11"/>
      <c r="CT388" s="11"/>
      <c r="CU388" s="11"/>
      <c r="CV388" s="11"/>
      <c r="CW388" s="11"/>
      <c r="CX388" s="11"/>
      <c r="CY388" s="11"/>
      <c r="CZ388" s="11"/>
      <c r="DA388" s="11"/>
      <c r="DB388" s="11"/>
      <c r="DC388" s="11"/>
      <c r="DD388" s="11"/>
      <c r="DE388" s="11"/>
      <c r="DF388" s="11"/>
      <c r="DG388" s="11"/>
      <c r="DH388" s="11"/>
      <c r="DI388" s="11"/>
      <c r="DJ388" s="11"/>
      <c r="DK388" s="11"/>
      <c r="DL388" s="11"/>
      <c r="DM388" s="11"/>
      <c r="DN388" s="11"/>
      <c r="DO388" s="11"/>
      <c r="DP388" s="11"/>
      <c r="DQ388" s="11"/>
      <c r="DR388" s="11"/>
      <c r="DS388" s="11"/>
      <c r="DT388" s="11"/>
      <c r="DU388" s="11"/>
      <c r="DV388" s="11"/>
      <c r="DW388" s="11"/>
      <c r="DX388" s="11"/>
    </row>
    <row r="389" spans="6:128" ht="12.75">
      <c r="F389" s="11"/>
      <c r="G389" s="9">
        <f aca="true" t="shared" si="79" ref="G389:G452">G388+1</f>
        <v>386</v>
      </c>
      <c r="H389" s="8">
        <f t="shared" si="75"/>
        <v>159.30427593990763</v>
      </c>
      <c r="I389" s="8">
        <f t="shared" si="77"/>
        <v>14.904618990828629</v>
      </c>
      <c r="J389" s="8">
        <f t="shared" si="76"/>
        <v>30.55899757417168</v>
      </c>
      <c r="K389" s="8">
        <f t="shared" si="78"/>
        <v>189.8632735140793</v>
      </c>
      <c r="L389" s="8"/>
      <c r="M389" s="8"/>
      <c r="N389" s="8">
        <v>67</v>
      </c>
      <c r="O389" s="8">
        <v>13</v>
      </c>
      <c r="P389" s="64"/>
      <c r="Q389" s="11"/>
      <c r="R389" s="65"/>
      <c r="S389" s="65"/>
      <c r="T389" s="11"/>
      <c r="U389" s="65"/>
      <c r="V389" s="65"/>
      <c r="W389" s="11"/>
      <c r="X389" s="65"/>
      <c r="Y389" s="65"/>
      <c r="Z389" s="65"/>
      <c r="AA389" s="65"/>
      <c r="AB389" s="65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  <c r="BS389" s="11"/>
      <c r="BT389" s="11"/>
      <c r="BU389" s="65"/>
      <c r="BV389" s="11"/>
      <c r="BW389" s="11"/>
      <c r="BX389" s="11"/>
      <c r="BY389" s="11"/>
      <c r="BZ389" s="11"/>
      <c r="CA389" s="11"/>
      <c r="CB389" s="11"/>
      <c r="CC389" s="11"/>
      <c r="CD389" s="11"/>
      <c r="CE389" s="11"/>
      <c r="CF389" s="11"/>
      <c r="CG389" s="11"/>
      <c r="CH389" s="11"/>
      <c r="CI389" s="11"/>
      <c r="CJ389" s="11"/>
      <c r="CK389" s="11"/>
      <c r="CL389" s="11"/>
      <c r="CM389" s="11"/>
      <c r="CN389" s="11"/>
      <c r="CO389" s="11"/>
      <c r="CP389" s="11"/>
      <c r="CQ389" s="11"/>
      <c r="CR389" s="11"/>
      <c r="CS389" s="11"/>
      <c r="CT389" s="11"/>
      <c r="CU389" s="11"/>
      <c r="CV389" s="11"/>
      <c r="CW389" s="11"/>
      <c r="CX389" s="11"/>
      <c r="CY389" s="11"/>
      <c r="CZ389" s="11"/>
      <c r="DA389" s="11"/>
      <c r="DB389" s="11"/>
      <c r="DC389" s="11"/>
      <c r="DD389" s="11"/>
      <c r="DE389" s="11"/>
      <c r="DF389" s="11"/>
      <c r="DG389" s="11"/>
      <c r="DH389" s="11"/>
      <c r="DI389" s="11"/>
      <c r="DJ389" s="11"/>
      <c r="DK389" s="11"/>
      <c r="DL389" s="11"/>
      <c r="DM389" s="11"/>
      <c r="DN389" s="11"/>
      <c r="DO389" s="11"/>
      <c r="DP389" s="11"/>
      <c r="DQ389" s="11"/>
      <c r="DR389" s="11"/>
      <c r="DS389" s="11"/>
      <c r="DT389" s="11"/>
      <c r="DU389" s="11"/>
      <c r="DV389" s="11"/>
      <c r="DW389" s="11"/>
      <c r="DX389" s="11"/>
    </row>
    <row r="390" spans="6:128" ht="12.75">
      <c r="F390" s="11"/>
      <c r="G390" s="9">
        <f t="shared" si="79"/>
        <v>387</v>
      </c>
      <c r="H390" s="8">
        <f t="shared" si="75"/>
        <v>159.25369658449077</v>
      </c>
      <c r="I390" s="8">
        <f t="shared" si="77"/>
        <v>15.43567699114461</v>
      </c>
      <c r="J390" s="8">
        <f t="shared" si="76"/>
        <v>30.2942218224045</v>
      </c>
      <c r="K390" s="8">
        <f t="shared" si="78"/>
        <v>189.54791840689526</v>
      </c>
      <c r="L390" s="8"/>
      <c r="M390" s="8"/>
      <c r="N390" s="8">
        <v>68</v>
      </c>
      <c r="O390" s="8">
        <v>12</v>
      </c>
      <c r="P390" s="64"/>
      <c r="Q390" s="11"/>
      <c r="R390" s="65"/>
      <c r="S390" s="65"/>
      <c r="T390" s="11"/>
      <c r="U390" s="65"/>
      <c r="V390" s="65"/>
      <c r="W390" s="11"/>
      <c r="X390" s="65"/>
      <c r="Y390" s="65"/>
      <c r="Z390" s="65"/>
      <c r="AA390" s="65"/>
      <c r="AB390" s="65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  <c r="BP390" s="11"/>
      <c r="BQ390" s="11"/>
      <c r="BR390" s="11"/>
      <c r="BS390" s="11"/>
      <c r="BT390" s="11"/>
      <c r="BU390" s="65"/>
      <c r="BV390" s="11"/>
      <c r="BW390" s="11"/>
      <c r="BX390" s="11"/>
      <c r="BY390" s="11"/>
      <c r="BZ390" s="11"/>
      <c r="CA390" s="11"/>
      <c r="CB390" s="11"/>
      <c r="CC390" s="11"/>
      <c r="CD390" s="11"/>
      <c r="CE390" s="11"/>
      <c r="CF390" s="11"/>
      <c r="CG390" s="11"/>
      <c r="CH390" s="11"/>
      <c r="CI390" s="11"/>
      <c r="CJ390" s="11"/>
      <c r="CK390" s="11"/>
      <c r="CL390" s="11"/>
      <c r="CM390" s="11"/>
      <c r="CN390" s="11"/>
      <c r="CO390" s="11"/>
      <c r="CP390" s="11"/>
      <c r="CQ390" s="11"/>
      <c r="CR390" s="11"/>
      <c r="CS390" s="11"/>
      <c r="CT390" s="11"/>
      <c r="CU390" s="11"/>
      <c r="CV390" s="11"/>
      <c r="CW390" s="11"/>
      <c r="CX390" s="11"/>
      <c r="CY390" s="11"/>
      <c r="CZ390" s="11"/>
      <c r="DA390" s="11"/>
      <c r="DB390" s="11"/>
      <c r="DC390" s="11"/>
      <c r="DD390" s="11"/>
      <c r="DE390" s="11"/>
      <c r="DF390" s="11"/>
      <c r="DG390" s="11"/>
      <c r="DH390" s="11"/>
      <c r="DI390" s="11"/>
      <c r="DJ390" s="11"/>
      <c r="DK390" s="11"/>
      <c r="DL390" s="11"/>
      <c r="DM390" s="11"/>
      <c r="DN390" s="11"/>
      <c r="DO390" s="11"/>
      <c r="DP390" s="11"/>
      <c r="DQ390" s="11"/>
      <c r="DR390" s="11"/>
      <c r="DS390" s="11"/>
      <c r="DT390" s="11"/>
      <c r="DU390" s="11"/>
      <c r="DV390" s="11"/>
      <c r="DW390" s="11"/>
      <c r="DX390" s="11"/>
    </row>
    <row r="391" spans="6:128" ht="12.75">
      <c r="F391" s="11"/>
      <c r="G391" s="9">
        <f t="shared" si="79"/>
        <v>388</v>
      </c>
      <c r="H391" s="8">
        <f t="shared" si="75"/>
        <v>159.201801177644</v>
      </c>
      <c r="I391" s="8">
        <f t="shared" si="77"/>
        <v>15.962033134720272</v>
      </c>
      <c r="J391" s="8">
        <f t="shared" si="76"/>
        <v>30.020218157203526</v>
      </c>
      <c r="K391" s="8">
        <f t="shared" si="78"/>
        <v>189.22201933484752</v>
      </c>
      <c r="L391" s="8"/>
      <c r="M391" s="8"/>
      <c r="N391" s="8">
        <v>69</v>
      </c>
      <c r="O391" s="8">
        <v>11</v>
      </c>
      <c r="P391" s="64"/>
      <c r="Q391" s="11"/>
      <c r="R391" s="65"/>
      <c r="S391" s="65"/>
      <c r="T391" s="11"/>
      <c r="U391" s="65"/>
      <c r="V391" s="65"/>
      <c r="W391" s="11"/>
      <c r="X391" s="65"/>
      <c r="Y391" s="65"/>
      <c r="Z391" s="65"/>
      <c r="AA391" s="65"/>
      <c r="AB391" s="65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  <c r="BR391" s="11"/>
      <c r="BS391" s="11"/>
      <c r="BT391" s="11"/>
      <c r="BU391" s="65"/>
      <c r="BV391" s="11"/>
      <c r="BW391" s="11"/>
      <c r="BX391" s="11"/>
      <c r="BY391" s="11"/>
      <c r="BZ391" s="11"/>
      <c r="CA391" s="11"/>
      <c r="CB391" s="11"/>
      <c r="CC391" s="11"/>
      <c r="CD391" s="11"/>
      <c r="CE391" s="11"/>
      <c r="CF391" s="11"/>
      <c r="CG391" s="11"/>
      <c r="CH391" s="11"/>
      <c r="CI391" s="11"/>
      <c r="CJ391" s="11"/>
      <c r="CK391" s="11"/>
      <c r="CL391" s="11"/>
      <c r="CM391" s="11"/>
      <c r="CN391" s="11"/>
      <c r="CO391" s="11"/>
      <c r="CP391" s="11"/>
      <c r="CQ391" s="11"/>
      <c r="CR391" s="11"/>
      <c r="CS391" s="11"/>
      <c r="CT391" s="11"/>
      <c r="CU391" s="11"/>
      <c r="CV391" s="11"/>
      <c r="CW391" s="11"/>
      <c r="CX391" s="11"/>
      <c r="CY391" s="11"/>
      <c r="CZ391" s="11"/>
      <c r="DA391" s="11"/>
      <c r="DB391" s="11"/>
      <c r="DC391" s="11"/>
      <c r="DD391" s="11"/>
      <c r="DE391" s="11"/>
      <c r="DF391" s="11"/>
      <c r="DG391" s="11"/>
      <c r="DH391" s="11"/>
      <c r="DI391" s="11"/>
      <c r="DJ391" s="11"/>
      <c r="DK391" s="11"/>
      <c r="DL391" s="11"/>
      <c r="DM391" s="11"/>
      <c r="DN391" s="11"/>
      <c r="DO391" s="11"/>
      <c r="DP391" s="11"/>
      <c r="DQ391" s="11"/>
      <c r="DR391" s="11"/>
      <c r="DS391" s="11"/>
      <c r="DT391" s="11"/>
      <c r="DU391" s="11"/>
      <c r="DV391" s="11"/>
      <c r="DW391" s="11"/>
      <c r="DX391" s="11"/>
    </row>
    <row r="392" spans="6:128" ht="12.75">
      <c r="F392" s="11"/>
      <c r="G392" s="9">
        <f t="shared" si="79"/>
        <v>389</v>
      </c>
      <c r="H392" s="8">
        <f t="shared" si="75"/>
        <v>159.148651689943</v>
      </c>
      <c r="I392" s="8">
        <f t="shared" si="77"/>
        <v>16.483527088375467</v>
      </c>
      <c r="J392" s="8">
        <f t="shared" si="76"/>
        <v>29.737070042739454</v>
      </c>
      <c r="K392" s="8">
        <f t="shared" si="78"/>
        <v>188.88572173268244</v>
      </c>
      <c r="L392" s="8"/>
      <c r="M392" s="8"/>
      <c r="N392" s="8">
        <v>70</v>
      </c>
      <c r="O392" s="8">
        <v>10</v>
      </c>
      <c r="P392" s="64"/>
      <c r="Q392" s="11"/>
      <c r="R392" s="65"/>
      <c r="S392" s="65"/>
      <c r="T392" s="11"/>
      <c r="U392" s="65"/>
      <c r="V392" s="65"/>
      <c r="W392" s="11"/>
      <c r="X392" s="65"/>
      <c r="Y392" s="65"/>
      <c r="Z392" s="65"/>
      <c r="AA392" s="65"/>
      <c r="AB392" s="65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  <c r="BR392" s="11"/>
      <c r="BS392" s="11"/>
      <c r="BT392" s="11"/>
      <c r="BU392" s="65"/>
      <c r="BV392" s="11"/>
      <c r="BW392" s="11"/>
      <c r="BX392" s="11"/>
      <c r="BY392" s="11"/>
      <c r="BZ392" s="11"/>
      <c r="CA392" s="11"/>
      <c r="CB392" s="11"/>
      <c r="CC392" s="11"/>
      <c r="CD392" s="11"/>
      <c r="CE392" s="11"/>
      <c r="CF392" s="11"/>
      <c r="CG392" s="11"/>
      <c r="CH392" s="11"/>
      <c r="CI392" s="11"/>
      <c r="CJ392" s="11"/>
      <c r="CK392" s="11"/>
      <c r="CL392" s="11"/>
      <c r="CM392" s="11"/>
      <c r="CN392" s="11"/>
      <c r="CO392" s="11"/>
      <c r="CP392" s="11"/>
      <c r="CQ392" s="11"/>
      <c r="CR392" s="11"/>
      <c r="CS392" s="11"/>
      <c r="CT392" s="11"/>
      <c r="CU392" s="11"/>
      <c r="CV392" s="11"/>
      <c r="CW392" s="11"/>
      <c r="CX392" s="11"/>
      <c r="CY392" s="11"/>
      <c r="CZ392" s="11"/>
      <c r="DA392" s="11"/>
      <c r="DB392" s="11"/>
      <c r="DC392" s="11"/>
      <c r="DD392" s="11"/>
      <c r="DE392" s="11"/>
      <c r="DF392" s="11"/>
      <c r="DG392" s="11"/>
      <c r="DH392" s="11"/>
      <c r="DI392" s="11"/>
      <c r="DJ392" s="11"/>
      <c r="DK392" s="11"/>
      <c r="DL392" s="11"/>
      <c r="DM392" s="11"/>
      <c r="DN392" s="11"/>
      <c r="DO392" s="11"/>
      <c r="DP392" s="11"/>
      <c r="DQ392" s="11"/>
      <c r="DR392" s="11"/>
      <c r="DS392" s="11"/>
      <c r="DT392" s="11"/>
      <c r="DU392" s="11"/>
      <c r="DV392" s="11"/>
      <c r="DW392" s="11"/>
      <c r="DX392" s="11"/>
    </row>
    <row r="393" spans="6:128" ht="12.75">
      <c r="F393" s="11"/>
      <c r="G393" s="9">
        <f t="shared" si="79"/>
        <v>390</v>
      </c>
      <c r="H393" s="8">
        <f t="shared" si="75"/>
        <v>159.0943116519255</v>
      </c>
      <c r="I393" s="8">
        <f t="shared" si="77"/>
        <v>16.999999999999975</v>
      </c>
      <c r="J393" s="8">
        <f t="shared" si="76"/>
        <v>29.444863728670928</v>
      </c>
      <c r="K393" s="8">
        <f t="shared" si="78"/>
        <v>188.53917538059642</v>
      </c>
      <c r="L393" s="8"/>
      <c r="M393" s="8"/>
      <c r="N393" s="8">
        <v>71</v>
      </c>
      <c r="O393" s="8">
        <v>9</v>
      </c>
      <c r="P393" s="64"/>
      <c r="Q393" s="11"/>
      <c r="R393" s="65"/>
      <c r="S393" s="65"/>
      <c r="T393" s="11"/>
      <c r="U393" s="65"/>
      <c r="V393" s="65"/>
      <c r="W393" s="11"/>
      <c r="X393" s="65"/>
      <c r="Y393" s="65"/>
      <c r="Z393" s="65"/>
      <c r="AA393" s="65"/>
      <c r="AB393" s="65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1"/>
      <c r="BO393" s="11"/>
      <c r="BP393" s="11"/>
      <c r="BQ393" s="11"/>
      <c r="BR393" s="11"/>
      <c r="BS393" s="11"/>
      <c r="BT393" s="11"/>
      <c r="BU393" s="65"/>
      <c r="BV393" s="11"/>
      <c r="BW393" s="11"/>
      <c r="BX393" s="11"/>
      <c r="BY393" s="11"/>
      <c r="BZ393" s="11"/>
      <c r="CA393" s="11"/>
      <c r="CB393" s="11"/>
      <c r="CC393" s="11"/>
      <c r="CD393" s="11"/>
      <c r="CE393" s="11"/>
      <c r="CF393" s="11"/>
      <c r="CG393" s="11"/>
      <c r="CH393" s="11"/>
      <c r="CI393" s="11"/>
      <c r="CJ393" s="11"/>
      <c r="CK393" s="11"/>
      <c r="CL393" s="11"/>
      <c r="CM393" s="11"/>
      <c r="CN393" s="11"/>
      <c r="CO393" s="11"/>
      <c r="CP393" s="11"/>
      <c r="CQ393" s="11"/>
      <c r="CR393" s="11"/>
      <c r="CS393" s="11"/>
      <c r="CT393" s="11"/>
      <c r="CU393" s="11"/>
      <c r="CV393" s="11"/>
      <c r="CW393" s="11"/>
      <c r="CX393" s="11"/>
      <c r="CY393" s="11"/>
      <c r="CZ393" s="11"/>
      <c r="DA393" s="11"/>
      <c r="DB393" s="11"/>
      <c r="DC393" s="11"/>
      <c r="DD393" s="11"/>
      <c r="DE393" s="11"/>
      <c r="DF393" s="11"/>
      <c r="DG393" s="11"/>
      <c r="DH393" s="11"/>
      <c r="DI393" s="11"/>
      <c r="DJ393" s="11"/>
      <c r="DK393" s="11"/>
      <c r="DL393" s="11"/>
      <c r="DM393" s="11"/>
      <c r="DN393" s="11"/>
      <c r="DO393" s="11"/>
      <c r="DP393" s="11"/>
      <c r="DQ393" s="11"/>
      <c r="DR393" s="11"/>
      <c r="DS393" s="11"/>
      <c r="DT393" s="11"/>
      <c r="DU393" s="11"/>
      <c r="DV393" s="11"/>
      <c r="DW393" s="11"/>
      <c r="DX393" s="11"/>
    </row>
    <row r="394" spans="6:128" ht="12.75">
      <c r="F394" s="11"/>
      <c r="G394" s="9">
        <f t="shared" si="79"/>
        <v>391</v>
      </c>
      <c r="H394" s="8">
        <f t="shared" si="75"/>
        <v>159.03884608261671</v>
      </c>
      <c r="I394" s="8">
        <f t="shared" si="77"/>
        <v>17.511294546941837</v>
      </c>
      <c r="J394" s="8">
        <f t="shared" si="76"/>
        <v>29.14368822387182</v>
      </c>
      <c r="K394" s="8">
        <f t="shared" si="78"/>
        <v>188.18253430648855</v>
      </c>
      <c r="L394" s="8"/>
      <c r="M394" s="8"/>
      <c r="N394" s="8">
        <v>72</v>
      </c>
      <c r="O394" s="8">
        <v>8</v>
      </c>
      <c r="P394" s="64"/>
      <c r="Q394" s="11"/>
      <c r="R394" s="65"/>
      <c r="S394" s="65"/>
      <c r="T394" s="11"/>
      <c r="U394" s="65"/>
      <c r="V394" s="65"/>
      <c r="W394" s="11"/>
      <c r="X394" s="65"/>
      <c r="Y394" s="65"/>
      <c r="Z394" s="65"/>
      <c r="AA394" s="65"/>
      <c r="AB394" s="65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  <c r="BK394" s="11"/>
      <c r="BL394" s="11"/>
      <c r="BM394" s="11"/>
      <c r="BN394" s="11"/>
      <c r="BO394" s="11"/>
      <c r="BP394" s="11"/>
      <c r="BQ394" s="11"/>
      <c r="BR394" s="11"/>
      <c r="BS394" s="11"/>
      <c r="BT394" s="11"/>
      <c r="BU394" s="65"/>
      <c r="BV394" s="11"/>
      <c r="BW394" s="11"/>
      <c r="BX394" s="11"/>
      <c r="BY394" s="11"/>
      <c r="BZ394" s="11"/>
      <c r="CA394" s="11"/>
      <c r="CB394" s="11"/>
      <c r="CC394" s="11"/>
      <c r="CD394" s="11"/>
      <c r="CE394" s="11"/>
      <c r="CF394" s="11"/>
      <c r="CG394" s="11"/>
      <c r="CH394" s="11"/>
      <c r="CI394" s="11"/>
      <c r="CJ394" s="11"/>
      <c r="CK394" s="11"/>
      <c r="CL394" s="11"/>
      <c r="CM394" s="11"/>
      <c r="CN394" s="11"/>
      <c r="CO394" s="11"/>
      <c r="CP394" s="11"/>
      <c r="CQ394" s="11"/>
      <c r="CR394" s="11"/>
      <c r="CS394" s="11"/>
      <c r="CT394" s="11"/>
      <c r="CU394" s="11"/>
      <c r="CV394" s="11"/>
      <c r="CW394" s="11"/>
      <c r="CX394" s="11"/>
      <c r="CY394" s="11"/>
      <c r="CZ394" s="11"/>
      <c r="DA394" s="11"/>
      <c r="DB394" s="11"/>
      <c r="DC394" s="11"/>
      <c r="DD394" s="11"/>
      <c r="DE394" s="11"/>
      <c r="DF394" s="11"/>
      <c r="DG394" s="11"/>
      <c r="DH394" s="11"/>
      <c r="DI394" s="11"/>
      <c r="DJ394" s="11"/>
      <c r="DK394" s="11"/>
      <c r="DL394" s="11"/>
      <c r="DM394" s="11"/>
      <c r="DN394" s="11"/>
      <c r="DO394" s="11"/>
      <c r="DP394" s="11"/>
      <c r="DQ394" s="11"/>
      <c r="DR394" s="11"/>
      <c r="DS394" s="11"/>
      <c r="DT394" s="11"/>
      <c r="DU394" s="11"/>
      <c r="DV394" s="11"/>
      <c r="DW394" s="11"/>
      <c r="DX394" s="11"/>
    </row>
    <row r="395" spans="6:128" ht="12.75">
      <c r="F395" s="11"/>
      <c r="G395" s="9">
        <f t="shared" si="79"/>
        <v>392</v>
      </c>
      <c r="H395" s="8">
        <f t="shared" si="75"/>
        <v>158.9823214160747</v>
      </c>
      <c r="I395" s="8">
        <f t="shared" si="77"/>
        <v>18.017254983928957</v>
      </c>
      <c r="J395" s="8">
        <f t="shared" si="76"/>
        <v>28.83363526931849</v>
      </c>
      <c r="K395" s="8">
        <f t="shared" si="78"/>
        <v>187.8159566853932</v>
      </c>
      <c r="L395" s="8"/>
      <c r="M395" s="8"/>
      <c r="N395" s="8">
        <v>73</v>
      </c>
      <c r="O395" s="8">
        <v>7</v>
      </c>
      <c r="P395" s="64"/>
      <c r="Q395" s="11"/>
      <c r="R395" s="65"/>
      <c r="S395" s="65"/>
      <c r="T395" s="11"/>
      <c r="U395" s="65"/>
      <c r="V395" s="65"/>
      <c r="W395" s="11"/>
      <c r="X395" s="65"/>
      <c r="Y395" s="65"/>
      <c r="Z395" s="65"/>
      <c r="AA395" s="65"/>
      <c r="AB395" s="65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  <c r="BK395" s="11"/>
      <c r="BL395" s="11"/>
      <c r="BM395" s="11"/>
      <c r="BN395" s="11"/>
      <c r="BO395" s="11"/>
      <c r="BP395" s="11"/>
      <c r="BQ395" s="11"/>
      <c r="BR395" s="11"/>
      <c r="BS395" s="11"/>
      <c r="BT395" s="11"/>
      <c r="BU395" s="65"/>
      <c r="BV395" s="11"/>
      <c r="BW395" s="11"/>
      <c r="BX395" s="11"/>
      <c r="BY395" s="11"/>
      <c r="BZ395" s="11"/>
      <c r="CA395" s="11"/>
      <c r="CB395" s="11"/>
      <c r="CC395" s="11"/>
      <c r="CD395" s="11"/>
      <c r="CE395" s="11"/>
      <c r="CF395" s="11"/>
      <c r="CG395" s="11"/>
      <c r="CH395" s="11"/>
      <c r="CI395" s="11"/>
      <c r="CJ395" s="11"/>
      <c r="CK395" s="11"/>
      <c r="CL395" s="11"/>
      <c r="CM395" s="11"/>
      <c r="CN395" s="11"/>
      <c r="CO395" s="11"/>
      <c r="CP395" s="11"/>
      <c r="CQ395" s="11"/>
      <c r="CR395" s="11"/>
      <c r="CS395" s="11"/>
      <c r="CT395" s="11"/>
      <c r="CU395" s="11"/>
      <c r="CV395" s="11"/>
      <c r="CW395" s="11"/>
      <c r="CX395" s="11"/>
      <c r="CY395" s="11"/>
      <c r="CZ395" s="11"/>
      <c r="DA395" s="11"/>
      <c r="DB395" s="11"/>
      <c r="DC395" s="11"/>
      <c r="DD395" s="11"/>
      <c r="DE395" s="11"/>
      <c r="DF395" s="11"/>
      <c r="DG395" s="11"/>
      <c r="DH395" s="11"/>
      <c r="DI395" s="11"/>
      <c r="DJ395" s="11"/>
      <c r="DK395" s="11"/>
      <c r="DL395" s="11"/>
      <c r="DM395" s="11"/>
      <c r="DN395" s="11"/>
      <c r="DO395" s="11"/>
      <c r="DP395" s="11"/>
      <c r="DQ395" s="11"/>
      <c r="DR395" s="11"/>
      <c r="DS395" s="11"/>
      <c r="DT395" s="11"/>
      <c r="DU395" s="11"/>
      <c r="DV395" s="11"/>
      <c r="DW395" s="11"/>
      <c r="DX395" s="11"/>
    </row>
    <row r="396" spans="6:128" ht="12.75">
      <c r="F396" s="11"/>
      <c r="G396" s="9">
        <f t="shared" si="79"/>
        <v>393</v>
      </c>
      <c r="H396" s="8">
        <f t="shared" si="75"/>
        <v>158.92480542601842</v>
      </c>
      <c r="I396" s="8">
        <f t="shared" si="77"/>
        <v>18.517727190510907</v>
      </c>
      <c r="J396" s="8">
        <f t="shared" si="76"/>
        <v>28.51479931014443</v>
      </c>
      <c r="K396" s="8">
        <f t="shared" si="78"/>
        <v>187.43960473616286</v>
      </c>
      <c r="L396" s="8"/>
      <c r="M396" s="8"/>
      <c r="N396" s="8">
        <v>74</v>
      </c>
      <c r="O396" s="8">
        <v>6</v>
      </c>
      <c r="P396" s="64"/>
      <c r="Q396" s="11"/>
      <c r="R396" s="65"/>
      <c r="S396" s="65"/>
      <c r="T396" s="11"/>
      <c r="U396" s="65"/>
      <c r="V396" s="65"/>
      <c r="W396" s="11"/>
      <c r="X396" s="65"/>
      <c r="Y396" s="65"/>
      <c r="Z396" s="65"/>
      <c r="AA396" s="65"/>
      <c r="AB396" s="65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  <c r="BK396" s="11"/>
      <c r="BL396" s="11"/>
      <c r="BM396" s="11"/>
      <c r="BN396" s="11"/>
      <c r="BO396" s="11"/>
      <c r="BP396" s="11"/>
      <c r="BQ396" s="11"/>
      <c r="BR396" s="11"/>
      <c r="BS396" s="11"/>
      <c r="BT396" s="11"/>
      <c r="BU396" s="65"/>
      <c r="BV396" s="11"/>
      <c r="BW396" s="11"/>
      <c r="BX396" s="11"/>
      <c r="BY396" s="11"/>
      <c r="BZ396" s="11"/>
      <c r="CA396" s="11"/>
      <c r="CB396" s="11"/>
      <c r="CC396" s="11"/>
      <c r="CD396" s="11"/>
      <c r="CE396" s="11"/>
      <c r="CF396" s="11"/>
      <c r="CG396" s="11"/>
      <c r="CH396" s="11"/>
      <c r="CI396" s="11"/>
      <c r="CJ396" s="11"/>
      <c r="CK396" s="11"/>
      <c r="CL396" s="11"/>
      <c r="CM396" s="11"/>
      <c r="CN396" s="11"/>
      <c r="CO396" s="11"/>
      <c r="CP396" s="11"/>
      <c r="CQ396" s="11"/>
      <c r="CR396" s="11"/>
      <c r="CS396" s="11"/>
      <c r="CT396" s="11"/>
      <c r="CU396" s="11"/>
      <c r="CV396" s="11"/>
      <c r="CW396" s="11"/>
      <c r="CX396" s="11"/>
      <c r="CY396" s="11"/>
      <c r="CZ396" s="11"/>
      <c r="DA396" s="11"/>
      <c r="DB396" s="11"/>
      <c r="DC396" s="11"/>
      <c r="DD396" s="11"/>
      <c r="DE396" s="11"/>
      <c r="DF396" s="11"/>
      <c r="DG396" s="11"/>
      <c r="DH396" s="11"/>
      <c r="DI396" s="11"/>
      <c r="DJ396" s="11"/>
      <c r="DK396" s="11"/>
      <c r="DL396" s="11"/>
      <c r="DM396" s="11"/>
      <c r="DN396" s="11"/>
      <c r="DO396" s="11"/>
      <c r="DP396" s="11"/>
      <c r="DQ396" s="11"/>
      <c r="DR396" s="11"/>
      <c r="DS396" s="11"/>
      <c r="DT396" s="11"/>
      <c r="DU396" s="11"/>
      <c r="DV396" s="11"/>
      <c r="DW396" s="11"/>
      <c r="DX396" s="11"/>
    </row>
    <row r="397" spans="6:128" ht="12.75">
      <c r="F397" s="11"/>
      <c r="G397" s="9">
        <f t="shared" si="79"/>
        <v>394</v>
      </c>
      <c r="H397" s="8">
        <f t="shared" si="75"/>
        <v>158.86636714860197</v>
      </c>
      <c r="I397" s="8">
        <f t="shared" si="77"/>
        <v>19.012558718005373</v>
      </c>
      <c r="J397" s="8">
        <f t="shared" si="76"/>
        <v>28.18727746687143</v>
      </c>
      <c r="K397" s="8">
        <f t="shared" si="78"/>
        <v>187.0536446154734</v>
      </c>
      <c r="L397" s="8"/>
      <c r="M397" s="8"/>
      <c r="N397" s="8">
        <v>75</v>
      </c>
      <c r="O397" s="8">
        <v>5</v>
      </c>
      <c r="P397" s="64"/>
      <c r="Q397" s="11"/>
      <c r="R397" s="65"/>
      <c r="S397" s="65"/>
      <c r="T397" s="11"/>
      <c r="U397" s="65"/>
      <c r="V397" s="65"/>
      <c r="W397" s="11"/>
      <c r="X397" s="65"/>
      <c r="Y397" s="65"/>
      <c r="Z397" s="65"/>
      <c r="AA397" s="65"/>
      <c r="AB397" s="65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  <c r="BJ397" s="11"/>
      <c r="BK397" s="11"/>
      <c r="BL397" s="11"/>
      <c r="BM397" s="11"/>
      <c r="BN397" s="11"/>
      <c r="BO397" s="11"/>
      <c r="BP397" s="11"/>
      <c r="BQ397" s="11"/>
      <c r="BR397" s="11"/>
      <c r="BS397" s="11"/>
      <c r="BT397" s="11"/>
      <c r="BU397" s="65"/>
      <c r="BV397" s="11"/>
      <c r="BW397" s="11"/>
      <c r="BX397" s="11"/>
      <c r="BY397" s="11"/>
      <c r="BZ397" s="11"/>
      <c r="CA397" s="11"/>
      <c r="CB397" s="11"/>
      <c r="CC397" s="11"/>
      <c r="CD397" s="11"/>
      <c r="CE397" s="11"/>
      <c r="CF397" s="11"/>
      <c r="CG397" s="11"/>
      <c r="CH397" s="11"/>
      <c r="CI397" s="11"/>
      <c r="CJ397" s="11"/>
      <c r="CK397" s="11"/>
      <c r="CL397" s="11"/>
      <c r="CM397" s="11"/>
      <c r="CN397" s="11"/>
      <c r="CO397" s="11"/>
      <c r="CP397" s="11"/>
      <c r="CQ397" s="11"/>
      <c r="CR397" s="11"/>
      <c r="CS397" s="11"/>
      <c r="CT397" s="11"/>
      <c r="CU397" s="11"/>
      <c r="CV397" s="11"/>
      <c r="CW397" s="11"/>
      <c r="CX397" s="11"/>
      <c r="CY397" s="11"/>
      <c r="CZ397" s="11"/>
      <c r="DA397" s="11"/>
      <c r="DB397" s="11"/>
      <c r="DC397" s="11"/>
      <c r="DD397" s="11"/>
      <c r="DE397" s="11"/>
      <c r="DF397" s="11"/>
      <c r="DG397" s="11"/>
      <c r="DH397" s="11"/>
      <c r="DI397" s="11"/>
      <c r="DJ397" s="11"/>
      <c r="DK397" s="11"/>
      <c r="DL397" s="11"/>
      <c r="DM397" s="11"/>
      <c r="DN397" s="11"/>
      <c r="DO397" s="11"/>
      <c r="DP397" s="11"/>
      <c r="DQ397" s="11"/>
      <c r="DR397" s="11"/>
      <c r="DS397" s="11"/>
      <c r="DT397" s="11"/>
      <c r="DU397" s="11"/>
      <c r="DV397" s="11"/>
      <c r="DW397" s="11"/>
      <c r="DX397" s="11"/>
    </row>
    <row r="398" spans="6:128" ht="12.75">
      <c r="F398" s="11"/>
      <c r="G398" s="9">
        <f t="shared" si="79"/>
        <v>395</v>
      </c>
      <c r="H398" s="8">
        <f t="shared" si="75"/>
        <v>158.80707680340393</v>
      </c>
      <c r="I398" s="8">
        <f t="shared" si="77"/>
        <v>19.501598835935567</v>
      </c>
      <c r="J398" s="8">
        <f t="shared" si="76"/>
        <v>27.85116950582572</v>
      </c>
      <c r="K398" s="8">
        <f t="shared" si="78"/>
        <v>186.65824630922964</v>
      </c>
      <c r="L398" s="8"/>
      <c r="M398" s="8"/>
      <c r="N398" s="8">
        <v>76</v>
      </c>
      <c r="O398" s="8">
        <v>4</v>
      </c>
      <c r="P398" s="64"/>
      <c r="Q398" s="11"/>
      <c r="R398" s="65"/>
      <c r="S398" s="65"/>
      <c r="T398" s="11"/>
      <c r="U398" s="65"/>
      <c r="V398" s="65"/>
      <c r="W398" s="11"/>
      <c r="X398" s="65"/>
      <c r="Y398" s="65"/>
      <c r="Z398" s="65"/>
      <c r="AA398" s="65"/>
      <c r="AB398" s="65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  <c r="BK398" s="11"/>
      <c r="BL398" s="11"/>
      <c r="BM398" s="11"/>
      <c r="BN398" s="11"/>
      <c r="BO398" s="11"/>
      <c r="BP398" s="11"/>
      <c r="BQ398" s="11"/>
      <c r="BR398" s="11"/>
      <c r="BS398" s="11"/>
      <c r="BT398" s="11"/>
      <c r="BU398" s="65"/>
      <c r="BV398" s="11"/>
      <c r="BW398" s="11"/>
      <c r="BX398" s="11"/>
      <c r="BY398" s="11"/>
      <c r="BZ398" s="11"/>
      <c r="CA398" s="11"/>
      <c r="CB398" s="11"/>
      <c r="CC398" s="11"/>
      <c r="CD398" s="11"/>
      <c r="CE398" s="11"/>
      <c r="CF398" s="11"/>
      <c r="CG398" s="11"/>
      <c r="CH398" s="11"/>
      <c r="CI398" s="11"/>
      <c r="CJ398" s="11"/>
      <c r="CK398" s="11"/>
      <c r="CL398" s="11"/>
      <c r="CM398" s="11"/>
      <c r="CN398" s="11"/>
      <c r="CO398" s="11"/>
      <c r="CP398" s="11"/>
      <c r="CQ398" s="11"/>
      <c r="CR398" s="11"/>
      <c r="CS398" s="11"/>
      <c r="CT398" s="11"/>
      <c r="CU398" s="11"/>
      <c r="CV398" s="11"/>
      <c r="CW398" s="11"/>
      <c r="CX398" s="11"/>
      <c r="CY398" s="11"/>
      <c r="CZ398" s="11"/>
      <c r="DA398" s="11"/>
      <c r="DB398" s="11"/>
      <c r="DC398" s="11"/>
      <c r="DD398" s="11"/>
      <c r="DE398" s="11"/>
      <c r="DF398" s="11"/>
      <c r="DG398" s="11"/>
      <c r="DH398" s="11"/>
      <c r="DI398" s="11"/>
      <c r="DJ398" s="11"/>
      <c r="DK398" s="11"/>
      <c r="DL398" s="11"/>
      <c r="DM398" s="11"/>
      <c r="DN398" s="11"/>
      <c r="DO398" s="11"/>
      <c r="DP398" s="11"/>
      <c r="DQ398" s="11"/>
      <c r="DR398" s="11"/>
      <c r="DS398" s="11"/>
      <c r="DT398" s="11"/>
      <c r="DU398" s="11"/>
      <c r="DV398" s="11"/>
      <c r="DW398" s="11"/>
      <c r="DX398" s="11"/>
    </row>
    <row r="399" spans="6:128" ht="12.75">
      <c r="F399" s="11"/>
      <c r="G399" s="9">
        <f t="shared" si="79"/>
        <v>396</v>
      </c>
      <c r="H399" s="8">
        <f t="shared" si="75"/>
        <v>158.74700571270225</v>
      </c>
      <c r="I399" s="8">
        <f t="shared" si="77"/>
        <v>19.9846985779441</v>
      </c>
      <c r="J399" s="8">
        <f t="shared" si="76"/>
        <v>27.506577808748197</v>
      </c>
      <c r="K399" s="8">
        <f t="shared" si="78"/>
        <v>186.25358352145045</v>
      </c>
      <c r="L399" s="8"/>
      <c r="M399" s="8"/>
      <c r="N399" s="8">
        <v>77</v>
      </c>
      <c r="O399" s="8">
        <v>3</v>
      </c>
      <c r="P399" s="64"/>
      <c r="Q399" s="11"/>
      <c r="R399" s="65"/>
      <c r="S399" s="65"/>
      <c r="T399" s="11"/>
      <c r="U399" s="65"/>
      <c r="V399" s="65"/>
      <c r="W399" s="11"/>
      <c r="X399" s="65"/>
      <c r="Y399" s="65"/>
      <c r="Z399" s="65"/>
      <c r="AA399" s="65"/>
      <c r="AB399" s="65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  <c r="BJ399" s="11"/>
      <c r="BK399" s="11"/>
      <c r="BL399" s="11"/>
      <c r="BM399" s="11"/>
      <c r="BN399" s="11"/>
      <c r="BO399" s="11"/>
      <c r="BP399" s="11"/>
      <c r="BQ399" s="11"/>
      <c r="BR399" s="11"/>
      <c r="BS399" s="11"/>
      <c r="BT399" s="11"/>
      <c r="BU399" s="65"/>
      <c r="BV399" s="11"/>
      <c r="BW399" s="11"/>
      <c r="BX399" s="11"/>
      <c r="BY399" s="11"/>
      <c r="BZ399" s="11"/>
      <c r="CA399" s="11"/>
      <c r="CB399" s="11"/>
      <c r="CC399" s="11"/>
      <c r="CD399" s="11"/>
      <c r="CE399" s="11"/>
      <c r="CF399" s="11"/>
      <c r="CG399" s="11"/>
      <c r="CH399" s="11"/>
      <c r="CI399" s="11"/>
      <c r="CJ399" s="11"/>
      <c r="CK399" s="11"/>
      <c r="CL399" s="11"/>
      <c r="CM399" s="11"/>
      <c r="CN399" s="11"/>
      <c r="CO399" s="11"/>
      <c r="CP399" s="11"/>
      <c r="CQ399" s="11"/>
      <c r="CR399" s="11"/>
      <c r="CS399" s="11"/>
      <c r="CT399" s="11"/>
      <c r="CU399" s="11"/>
      <c r="CV399" s="11"/>
      <c r="CW399" s="11"/>
      <c r="CX399" s="11"/>
      <c r="CY399" s="11"/>
      <c r="CZ399" s="11"/>
      <c r="DA399" s="11"/>
      <c r="DB399" s="11"/>
      <c r="DC399" s="11"/>
      <c r="DD399" s="11"/>
      <c r="DE399" s="11"/>
      <c r="DF399" s="11"/>
      <c r="DG399" s="11"/>
      <c r="DH399" s="11"/>
      <c r="DI399" s="11"/>
      <c r="DJ399" s="11"/>
      <c r="DK399" s="11"/>
      <c r="DL399" s="11"/>
      <c r="DM399" s="11"/>
      <c r="DN399" s="11"/>
      <c r="DO399" s="11"/>
      <c r="DP399" s="11"/>
      <c r="DQ399" s="11"/>
      <c r="DR399" s="11"/>
      <c r="DS399" s="11"/>
      <c r="DT399" s="11"/>
      <c r="DU399" s="11"/>
      <c r="DV399" s="11"/>
      <c r="DW399" s="11"/>
      <c r="DX399" s="11"/>
    </row>
    <row r="400" spans="6:128" ht="12.75">
      <c r="F400" s="11"/>
      <c r="G400" s="9">
        <f t="shared" si="79"/>
        <v>397</v>
      </c>
      <c r="H400" s="8">
        <f t="shared" si="75"/>
        <v>158.68622621910896</v>
      </c>
      <c r="I400" s="8">
        <f t="shared" si="77"/>
        <v>20.46171078716963</v>
      </c>
      <c r="J400" s="8">
        <f t="shared" si="76"/>
        <v>27.153607341607966</v>
      </c>
      <c r="K400" s="8">
        <f t="shared" si="78"/>
        <v>185.83983356071693</v>
      </c>
      <c r="L400" s="8"/>
      <c r="M400" s="8"/>
      <c r="N400" s="8">
        <v>78</v>
      </c>
      <c r="O400" s="8">
        <v>2</v>
      </c>
      <c r="P400" s="64"/>
      <c r="Q400" s="11"/>
      <c r="R400" s="65"/>
      <c r="S400" s="65"/>
      <c r="T400" s="11"/>
      <c r="U400" s="65"/>
      <c r="V400" s="65"/>
      <c r="W400" s="11"/>
      <c r="X400" s="65"/>
      <c r="Y400" s="65"/>
      <c r="Z400" s="65"/>
      <c r="AA400" s="65"/>
      <c r="AB400" s="65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  <c r="BJ400" s="11"/>
      <c r="BK400" s="11"/>
      <c r="BL400" s="11"/>
      <c r="BM400" s="11"/>
      <c r="BN400" s="11"/>
      <c r="BO400" s="11"/>
      <c r="BP400" s="11"/>
      <c r="BQ400" s="11"/>
      <c r="BR400" s="11"/>
      <c r="BS400" s="11"/>
      <c r="BT400" s="11"/>
      <c r="BU400" s="65"/>
      <c r="BV400" s="11"/>
      <c r="BW400" s="11"/>
      <c r="BX400" s="11"/>
      <c r="BY400" s="11"/>
      <c r="BZ400" s="11"/>
      <c r="CA400" s="11"/>
      <c r="CB400" s="11"/>
      <c r="CC400" s="11"/>
      <c r="CD400" s="11"/>
      <c r="CE400" s="11"/>
      <c r="CF400" s="11"/>
      <c r="CG400" s="11"/>
      <c r="CH400" s="11"/>
      <c r="CI400" s="11"/>
      <c r="CJ400" s="11"/>
      <c r="CK400" s="11"/>
      <c r="CL400" s="11"/>
      <c r="CM400" s="11"/>
      <c r="CN400" s="11"/>
      <c r="CO400" s="11"/>
      <c r="CP400" s="11"/>
      <c r="CQ400" s="11"/>
      <c r="CR400" s="11"/>
      <c r="CS400" s="11"/>
      <c r="CT400" s="11"/>
      <c r="CU400" s="11"/>
      <c r="CV400" s="11"/>
      <c r="CW400" s="11"/>
      <c r="CX400" s="11"/>
      <c r="CY400" s="11"/>
      <c r="CZ400" s="11"/>
      <c r="DA400" s="11"/>
      <c r="DB400" s="11"/>
      <c r="DC400" s="11"/>
      <c r="DD400" s="11"/>
      <c r="DE400" s="11"/>
      <c r="DF400" s="11"/>
      <c r="DG400" s="11"/>
      <c r="DH400" s="11"/>
      <c r="DI400" s="11"/>
      <c r="DJ400" s="11"/>
      <c r="DK400" s="11"/>
      <c r="DL400" s="11"/>
      <c r="DM400" s="11"/>
      <c r="DN400" s="11"/>
      <c r="DO400" s="11"/>
      <c r="DP400" s="11"/>
      <c r="DQ400" s="11"/>
      <c r="DR400" s="11"/>
      <c r="DS400" s="11"/>
      <c r="DT400" s="11"/>
      <c r="DU400" s="11"/>
      <c r="DV400" s="11"/>
      <c r="DW400" s="11"/>
      <c r="DX400" s="11"/>
    </row>
    <row r="401" spans="6:128" ht="12.75">
      <c r="F401" s="11"/>
      <c r="G401" s="9">
        <f t="shared" si="79"/>
        <v>398</v>
      </c>
      <c r="H401" s="8">
        <f t="shared" si="75"/>
        <v>158.6248116016426</v>
      </c>
      <c r="I401" s="8">
        <f t="shared" si="77"/>
        <v>20.932490161072387</v>
      </c>
      <c r="J401" s="8">
        <f t="shared" si="76"/>
        <v>26.79236562262854</v>
      </c>
      <c r="K401" s="8">
        <f t="shared" si="78"/>
        <v>185.41717722427114</v>
      </c>
      <c r="L401" s="8"/>
      <c r="M401" s="8"/>
      <c r="N401" s="8">
        <v>79</v>
      </c>
      <c r="O401" s="8">
        <v>1</v>
      </c>
      <c r="P401" s="64"/>
      <c r="Q401" s="11"/>
      <c r="R401" s="65"/>
      <c r="S401" s="65"/>
      <c r="T401" s="11"/>
      <c r="U401" s="65"/>
      <c r="V401" s="65"/>
      <c r="W401" s="11"/>
      <c r="X401" s="65"/>
      <c r="Y401" s="65"/>
      <c r="Z401" s="65"/>
      <c r="AA401" s="65"/>
      <c r="AB401" s="65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  <c r="BJ401" s="11"/>
      <c r="BK401" s="11"/>
      <c r="BL401" s="11"/>
      <c r="BM401" s="11"/>
      <c r="BN401" s="11"/>
      <c r="BO401" s="11"/>
      <c r="BP401" s="11"/>
      <c r="BQ401" s="11"/>
      <c r="BR401" s="11"/>
      <c r="BS401" s="11"/>
      <c r="BT401" s="11"/>
      <c r="BU401" s="65"/>
      <c r="BV401" s="11"/>
      <c r="BW401" s="11"/>
      <c r="BX401" s="11"/>
      <c r="BY401" s="11"/>
      <c r="BZ401" s="11"/>
      <c r="CA401" s="11"/>
      <c r="CB401" s="11"/>
      <c r="CC401" s="11"/>
      <c r="CD401" s="11"/>
      <c r="CE401" s="11"/>
      <c r="CF401" s="11"/>
      <c r="CG401" s="11"/>
      <c r="CH401" s="11"/>
      <c r="CI401" s="11"/>
      <c r="CJ401" s="11"/>
      <c r="CK401" s="11"/>
      <c r="CL401" s="11"/>
      <c r="CM401" s="11"/>
      <c r="CN401" s="11"/>
      <c r="CO401" s="11"/>
      <c r="CP401" s="11"/>
      <c r="CQ401" s="11"/>
      <c r="CR401" s="11"/>
      <c r="CS401" s="11"/>
      <c r="CT401" s="11"/>
      <c r="CU401" s="11"/>
      <c r="CV401" s="11"/>
      <c r="CW401" s="11"/>
      <c r="CX401" s="11"/>
      <c r="CY401" s="11"/>
      <c r="CZ401" s="11"/>
      <c r="DA401" s="11"/>
      <c r="DB401" s="11"/>
      <c r="DC401" s="11"/>
      <c r="DD401" s="11"/>
      <c r="DE401" s="11"/>
      <c r="DF401" s="11"/>
      <c r="DG401" s="11"/>
      <c r="DH401" s="11"/>
      <c r="DI401" s="11"/>
      <c r="DJ401" s="11"/>
      <c r="DK401" s="11"/>
      <c r="DL401" s="11"/>
      <c r="DM401" s="11"/>
      <c r="DN401" s="11"/>
      <c r="DO401" s="11"/>
      <c r="DP401" s="11"/>
      <c r="DQ401" s="11"/>
      <c r="DR401" s="11"/>
      <c r="DS401" s="11"/>
      <c r="DT401" s="11"/>
      <c r="DU401" s="11"/>
      <c r="DV401" s="11"/>
      <c r="DW401" s="11"/>
      <c r="DX401" s="11"/>
    </row>
    <row r="402" spans="6:128" ht="12.75">
      <c r="F402" s="11"/>
      <c r="G402" s="9">
        <f t="shared" si="79"/>
        <v>399</v>
      </c>
      <c r="H402" s="8">
        <f t="shared" si="75"/>
        <v>158.56283599031858</v>
      </c>
      <c r="I402" s="8">
        <f t="shared" si="77"/>
        <v>21.396893295694454</v>
      </c>
      <c r="J402" s="8">
        <f t="shared" si="76"/>
        <v>26.42296268953703</v>
      </c>
      <c r="K402" s="8">
        <f t="shared" si="78"/>
        <v>184.9857986798556</v>
      </c>
      <c r="L402" s="8"/>
      <c r="M402" s="8"/>
      <c r="N402" s="8">
        <v>80</v>
      </c>
      <c r="O402" s="8"/>
      <c r="P402" s="64"/>
      <c r="Q402" s="11"/>
      <c r="R402" s="65"/>
      <c r="S402" s="65"/>
      <c r="T402" s="11"/>
      <c r="U402" s="65"/>
      <c r="V402" s="65"/>
      <c r="W402" s="11"/>
      <c r="X402" s="65"/>
      <c r="Y402" s="65"/>
      <c r="Z402" s="65"/>
      <c r="AA402" s="65"/>
      <c r="AB402" s="65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  <c r="BI402" s="11"/>
      <c r="BJ402" s="11"/>
      <c r="BK402" s="11"/>
      <c r="BL402" s="11"/>
      <c r="BM402" s="11"/>
      <c r="BN402" s="11"/>
      <c r="BO402" s="11"/>
      <c r="BP402" s="11"/>
      <c r="BQ402" s="11"/>
      <c r="BR402" s="11"/>
      <c r="BS402" s="11"/>
      <c r="BT402" s="11"/>
      <c r="BU402" s="65"/>
      <c r="BV402" s="11"/>
      <c r="BW402" s="11"/>
      <c r="BX402" s="11"/>
      <c r="BY402" s="11"/>
      <c r="BZ402" s="11"/>
      <c r="CA402" s="11"/>
      <c r="CB402" s="11"/>
      <c r="CC402" s="11"/>
      <c r="CD402" s="11"/>
      <c r="CE402" s="11"/>
      <c r="CF402" s="11"/>
      <c r="CG402" s="11"/>
      <c r="CH402" s="11"/>
      <c r="CI402" s="11"/>
      <c r="CJ402" s="11"/>
      <c r="CK402" s="11"/>
      <c r="CL402" s="11"/>
      <c r="CM402" s="11"/>
      <c r="CN402" s="11"/>
      <c r="CO402" s="11"/>
      <c r="CP402" s="11"/>
      <c r="CQ402" s="11"/>
      <c r="CR402" s="11"/>
      <c r="CS402" s="11"/>
      <c r="CT402" s="11"/>
      <c r="CU402" s="11"/>
      <c r="CV402" s="11"/>
      <c r="CW402" s="11"/>
      <c r="CX402" s="11"/>
      <c r="CY402" s="11"/>
      <c r="CZ402" s="11"/>
      <c r="DA402" s="11"/>
      <c r="DB402" s="11"/>
      <c r="DC402" s="11"/>
      <c r="DD402" s="11"/>
      <c r="DE402" s="11"/>
      <c r="DF402" s="11"/>
      <c r="DG402" s="11"/>
      <c r="DH402" s="11"/>
      <c r="DI402" s="11"/>
      <c r="DJ402" s="11"/>
      <c r="DK402" s="11"/>
      <c r="DL402" s="11"/>
      <c r="DM402" s="11"/>
      <c r="DN402" s="11"/>
      <c r="DO402" s="11"/>
      <c r="DP402" s="11"/>
      <c r="DQ402" s="11"/>
      <c r="DR402" s="11"/>
      <c r="DS402" s="11"/>
      <c r="DT402" s="11"/>
      <c r="DU402" s="11"/>
      <c r="DV402" s="11"/>
      <c r="DW402" s="11"/>
      <c r="DX402" s="11"/>
    </row>
    <row r="403" spans="6:128" ht="12.75">
      <c r="F403" s="11"/>
      <c r="G403" s="9">
        <f t="shared" si="79"/>
        <v>400</v>
      </c>
      <c r="H403" s="8">
        <f t="shared" si="75"/>
        <v>158.50037427934197</v>
      </c>
      <c r="I403" s="8">
        <f t="shared" si="77"/>
        <v>21.854778729342332</v>
      </c>
      <c r="J403" s="8">
        <f t="shared" si="76"/>
        <v>26.045511066045258</v>
      </c>
      <c r="K403" s="8">
        <f t="shared" si="78"/>
        <v>184.54588534538723</v>
      </c>
      <c r="L403" s="8"/>
      <c r="M403" s="8"/>
      <c r="N403" s="8">
        <v>81</v>
      </c>
      <c r="O403" s="8"/>
      <c r="P403" s="64"/>
      <c r="Q403" s="11"/>
      <c r="R403" s="65"/>
      <c r="S403" s="65"/>
      <c r="T403" s="11"/>
      <c r="U403" s="65"/>
      <c r="V403" s="65"/>
      <c r="W403" s="11"/>
      <c r="X403" s="65"/>
      <c r="Y403" s="65"/>
      <c r="Z403" s="65"/>
      <c r="AA403" s="65"/>
      <c r="AB403" s="65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  <c r="BK403" s="11"/>
      <c r="BL403" s="11"/>
      <c r="BM403" s="11"/>
      <c r="BN403" s="11"/>
      <c r="BO403" s="11"/>
      <c r="BP403" s="11"/>
      <c r="BQ403" s="11"/>
      <c r="BR403" s="11"/>
      <c r="BS403" s="11"/>
      <c r="BT403" s="11"/>
      <c r="BU403" s="65"/>
      <c r="BV403" s="11"/>
      <c r="BW403" s="11"/>
      <c r="BX403" s="11"/>
      <c r="BY403" s="11"/>
      <c r="BZ403" s="11"/>
      <c r="CA403" s="11"/>
      <c r="CB403" s="11"/>
      <c r="CC403" s="11"/>
      <c r="CD403" s="11"/>
      <c r="CE403" s="11"/>
      <c r="CF403" s="11"/>
      <c r="CG403" s="11"/>
      <c r="CH403" s="11"/>
      <c r="CI403" s="11"/>
      <c r="CJ403" s="11"/>
      <c r="CK403" s="11"/>
      <c r="CL403" s="11"/>
      <c r="CM403" s="11"/>
      <c r="CN403" s="11"/>
      <c r="CO403" s="11"/>
      <c r="CP403" s="11"/>
      <c r="CQ403" s="11"/>
      <c r="CR403" s="11"/>
      <c r="CS403" s="11"/>
      <c r="CT403" s="11"/>
      <c r="CU403" s="11"/>
      <c r="CV403" s="11"/>
      <c r="CW403" s="11"/>
      <c r="CX403" s="11"/>
      <c r="CY403" s="11"/>
      <c r="CZ403" s="11"/>
      <c r="DA403" s="11"/>
      <c r="DB403" s="11"/>
      <c r="DC403" s="11"/>
      <c r="DD403" s="11"/>
      <c r="DE403" s="11"/>
      <c r="DF403" s="11"/>
      <c r="DG403" s="11"/>
      <c r="DH403" s="11"/>
      <c r="DI403" s="11"/>
      <c r="DJ403" s="11"/>
      <c r="DK403" s="11"/>
      <c r="DL403" s="11"/>
      <c r="DM403" s="11"/>
      <c r="DN403" s="11"/>
      <c r="DO403" s="11"/>
      <c r="DP403" s="11"/>
      <c r="DQ403" s="11"/>
      <c r="DR403" s="11"/>
      <c r="DS403" s="11"/>
      <c r="DT403" s="11"/>
      <c r="DU403" s="11"/>
      <c r="DV403" s="11"/>
      <c r="DW403" s="11"/>
      <c r="DX403" s="11"/>
    </row>
    <row r="404" spans="6:128" ht="12.75">
      <c r="F404" s="11"/>
      <c r="G404" s="9">
        <f t="shared" si="79"/>
        <v>401</v>
      </c>
      <c r="H404" s="8">
        <f t="shared" si="75"/>
        <v>158.43750203898986</v>
      </c>
      <c r="I404" s="8">
        <f t="shared" si="77"/>
        <v>22.30600698567724</v>
      </c>
      <c r="J404" s="8">
        <f t="shared" si="76"/>
        <v>25.660125727574258</v>
      </c>
      <c r="K404" s="8">
        <f t="shared" si="78"/>
        <v>184.09762776656413</v>
      </c>
      <c r="L404" s="8"/>
      <c r="M404" s="8"/>
      <c r="N404" s="8">
        <v>82</v>
      </c>
      <c r="O404" s="8"/>
      <c r="P404" s="64"/>
      <c r="Q404" s="11"/>
      <c r="R404" s="65"/>
      <c r="S404" s="65"/>
      <c r="T404" s="11"/>
      <c r="U404" s="65"/>
      <c r="V404" s="65"/>
      <c r="W404" s="11"/>
      <c r="X404" s="65"/>
      <c r="Y404" s="65"/>
      <c r="Z404" s="65"/>
      <c r="AA404" s="65"/>
      <c r="AB404" s="65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  <c r="BK404" s="11"/>
      <c r="BL404" s="11"/>
      <c r="BM404" s="11"/>
      <c r="BN404" s="11"/>
      <c r="BO404" s="11"/>
      <c r="BP404" s="11"/>
      <c r="BQ404" s="11"/>
      <c r="BR404" s="11"/>
      <c r="BS404" s="11"/>
      <c r="BT404" s="11"/>
      <c r="BU404" s="65"/>
      <c r="BV404" s="11"/>
      <c r="BW404" s="11"/>
      <c r="BX404" s="11"/>
      <c r="BY404" s="11"/>
      <c r="BZ404" s="11"/>
      <c r="CA404" s="11"/>
      <c r="CB404" s="11"/>
      <c r="CC404" s="11"/>
      <c r="CD404" s="11"/>
      <c r="CE404" s="11"/>
      <c r="CF404" s="11"/>
      <c r="CG404" s="11"/>
      <c r="CH404" s="11"/>
      <c r="CI404" s="11"/>
      <c r="CJ404" s="11"/>
      <c r="CK404" s="11"/>
      <c r="CL404" s="11"/>
      <c r="CM404" s="11"/>
      <c r="CN404" s="11"/>
      <c r="CO404" s="11"/>
      <c r="CP404" s="11"/>
      <c r="CQ404" s="11"/>
      <c r="CR404" s="11"/>
      <c r="CS404" s="11"/>
      <c r="CT404" s="11"/>
      <c r="CU404" s="11"/>
      <c r="CV404" s="11"/>
      <c r="CW404" s="11"/>
      <c r="CX404" s="11"/>
      <c r="CY404" s="11"/>
      <c r="CZ404" s="11"/>
      <c r="DA404" s="11"/>
      <c r="DB404" s="11"/>
      <c r="DC404" s="11"/>
      <c r="DD404" s="11"/>
      <c r="DE404" s="11"/>
      <c r="DF404" s="11"/>
      <c r="DG404" s="11"/>
      <c r="DH404" s="11"/>
      <c r="DI404" s="11"/>
      <c r="DJ404" s="11"/>
      <c r="DK404" s="11"/>
      <c r="DL404" s="11"/>
      <c r="DM404" s="11"/>
      <c r="DN404" s="11"/>
      <c r="DO404" s="11"/>
      <c r="DP404" s="11"/>
      <c r="DQ404" s="11"/>
      <c r="DR404" s="11"/>
      <c r="DS404" s="11"/>
      <c r="DT404" s="11"/>
      <c r="DU404" s="11"/>
      <c r="DV404" s="11"/>
      <c r="DW404" s="11"/>
      <c r="DX404" s="11"/>
    </row>
    <row r="405" spans="6:128" ht="12.75">
      <c r="F405" s="11"/>
      <c r="G405" s="9">
        <f t="shared" si="79"/>
        <v>402</v>
      </c>
      <c r="H405" s="8">
        <f t="shared" si="75"/>
        <v>158.37429542627396</v>
      </c>
      <c r="I405" s="8">
        <f t="shared" si="77"/>
        <v>22.75044061620119</v>
      </c>
      <c r="J405" s="8">
        <f t="shared" si="76"/>
        <v>25.266924066231397</v>
      </c>
      <c r="K405" s="8">
        <f t="shared" si="78"/>
        <v>183.64121949250534</v>
      </c>
      <c r="L405" s="8"/>
      <c r="M405" s="8"/>
      <c r="N405" s="8">
        <v>83</v>
      </c>
      <c r="O405" s="8"/>
      <c r="P405" s="64"/>
      <c r="Q405" s="11"/>
      <c r="R405" s="65"/>
      <c r="S405" s="65"/>
      <c r="T405" s="11"/>
      <c r="U405" s="65"/>
      <c r="V405" s="65"/>
      <c r="W405" s="11"/>
      <c r="X405" s="65"/>
      <c r="Y405" s="65"/>
      <c r="Z405" s="65"/>
      <c r="AA405" s="65"/>
      <c r="AB405" s="65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  <c r="BK405" s="11"/>
      <c r="BL405" s="11"/>
      <c r="BM405" s="11"/>
      <c r="BN405" s="11"/>
      <c r="BO405" s="11"/>
      <c r="BP405" s="11"/>
      <c r="BQ405" s="11"/>
      <c r="BR405" s="11"/>
      <c r="BS405" s="11"/>
      <c r="BT405" s="11"/>
      <c r="BU405" s="65"/>
      <c r="BV405" s="11"/>
      <c r="BW405" s="11"/>
      <c r="BX405" s="11"/>
      <c r="BY405" s="11"/>
      <c r="BZ405" s="11"/>
      <c r="CA405" s="11"/>
      <c r="CB405" s="11"/>
      <c r="CC405" s="11"/>
      <c r="CD405" s="11"/>
      <c r="CE405" s="11"/>
      <c r="CF405" s="11"/>
      <c r="CG405" s="11"/>
      <c r="CH405" s="11"/>
      <c r="CI405" s="11"/>
      <c r="CJ405" s="11"/>
      <c r="CK405" s="11"/>
      <c r="CL405" s="11"/>
      <c r="CM405" s="11"/>
      <c r="CN405" s="11"/>
      <c r="CO405" s="11"/>
      <c r="CP405" s="11"/>
      <c r="CQ405" s="11"/>
      <c r="CR405" s="11"/>
      <c r="CS405" s="11"/>
      <c r="CT405" s="11"/>
      <c r="CU405" s="11"/>
      <c r="CV405" s="11"/>
      <c r="CW405" s="11"/>
      <c r="CX405" s="11"/>
      <c r="CY405" s="11"/>
      <c r="CZ405" s="11"/>
      <c r="DA405" s="11"/>
      <c r="DB405" s="11"/>
      <c r="DC405" s="11"/>
      <c r="DD405" s="11"/>
      <c r="DE405" s="11"/>
      <c r="DF405" s="11"/>
      <c r="DG405" s="11"/>
      <c r="DH405" s="11"/>
      <c r="DI405" s="11"/>
      <c r="DJ405" s="11"/>
      <c r="DK405" s="11"/>
      <c r="DL405" s="11"/>
      <c r="DM405" s="11"/>
      <c r="DN405" s="11"/>
      <c r="DO405" s="11"/>
      <c r="DP405" s="11"/>
      <c r="DQ405" s="11"/>
      <c r="DR405" s="11"/>
      <c r="DS405" s="11"/>
      <c r="DT405" s="11"/>
      <c r="DU405" s="11"/>
      <c r="DV405" s="11"/>
      <c r="DW405" s="11"/>
      <c r="DX405" s="11"/>
    </row>
    <row r="406" spans="6:128" ht="12.75">
      <c r="F406" s="11"/>
      <c r="G406" s="9">
        <f t="shared" si="79"/>
        <v>403</v>
      </c>
      <c r="H406" s="8">
        <f t="shared" si="75"/>
        <v>158.31083109447724</v>
      </c>
      <c r="I406" s="8">
        <f t="shared" si="77"/>
        <v>23.187944242124928</v>
      </c>
      <c r="J406" s="8">
        <f t="shared" si="76"/>
        <v>24.866025855051813</v>
      </c>
      <c r="K406" s="8">
        <f t="shared" si="78"/>
        <v>183.17685694952905</v>
      </c>
      <c r="L406" s="8"/>
      <c r="M406" s="8"/>
      <c r="N406" s="8">
        <v>84</v>
      </c>
      <c r="O406" s="8"/>
      <c r="P406" s="64"/>
      <c r="Q406" s="11"/>
      <c r="R406" s="65"/>
      <c r="S406" s="65"/>
      <c r="T406" s="11"/>
      <c r="U406" s="65"/>
      <c r="V406" s="65"/>
      <c r="W406" s="11"/>
      <c r="X406" s="65"/>
      <c r="Y406" s="65"/>
      <c r="Z406" s="65"/>
      <c r="AA406" s="65"/>
      <c r="AB406" s="65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  <c r="BK406" s="11"/>
      <c r="BL406" s="11"/>
      <c r="BM406" s="11"/>
      <c r="BN406" s="11"/>
      <c r="BO406" s="11"/>
      <c r="BP406" s="11"/>
      <c r="BQ406" s="11"/>
      <c r="BR406" s="11"/>
      <c r="BS406" s="11"/>
      <c r="BT406" s="11"/>
      <c r="BU406" s="65"/>
      <c r="BV406" s="11"/>
      <c r="BW406" s="11"/>
      <c r="BX406" s="11"/>
      <c r="BY406" s="11"/>
      <c r="BZ406" s="11"/>
      <c r="CA406" s="11"/>
      <c r="CB406" s="11"/>
      <c r="CC406" s="11"/>
      <c r="CD406" s="11"/>
      <c r="CE406" s="11"/>
      <c r="CF406" s="11"/>
      <c r="CG406" s="11"/>
      <c r="CH406" s="11"/>
      <c r="CI406" s="11"/>
      <c r="CJ406" s="11"/>
      <c r="CK406" s="11"/>
      <c r="CL406" s="11"/>
      <c r="CM406" s="11"/>
      <c r="CN406" s="11"/>
      <c r="CO406" s="11"/>
      <c r="CP406" s="11"/>
      <c r="CQ406" s="11"/>
      <c r="CR406" s="11"/>
      <c r="CS406" s="11"/>
      <c r="CT406" s="11"/>
      <c r="CU406" s="11"/>
      <c r="CV406" s="11"/>
      <c r="CW406" s="11"/>
      <c r="CX406" s="11"/>
      <c r="CY406" s="11"/>
      <c r="CZ406" s="11"/>
      <c r="DA406" s="11"/>
      <c r="DB406" s="11"/>
      <c r="DC406" s="11"/>
      <c r="DD406" s="11"/>
      <c r="DE406" s="11"/>
      <c r="DF406" s="11"/>
      <c r="DG406" s="11"/>
      <c r="DH406" s="11"/>
      <c r="DI406" s="11"/>
      <c r="DJ406" s="11"/>
      <c r="DK406" s="11"/>
      <c r="DL406" s="11"/>
      <c r="DM406" s="11"/>
      <c r="DN406" s="11"/>
      <c r="DO406" s="11"/>
      <c r="DP406" s="11"/>
      <c r="DQ406" s="11"/>
      <c r="DR406" s="11"/>
      <c r="DS406" s="11"/>
      <c r="DT406" s="11"/>
      <c r="DU406" s="11"/>
      <c r="DV406" s="11"/>
      <c r="DW406" s="11"/>
      <c r="DX406" s="11"/>
    </row>
    <row r="407" spans="6:128" ht="12.75">
      <c r="F407" s="11"/>
      <c r="G407" s="9">
        <f t="shared" si="79"/>
        <v>404</v>
      </c>
      <c r="H407" s="8">
        <f t="shared" si="75"/>
        <v>158.247186101662</v>
      </c>
      <c r="I407" s="8">
        <f t="shared" si="77"/>
        <v>23.618384595605907</v>
      </c>
      <c r="J407" s="8">
        <f t="shared" si="76"/>
        <v>24.457553211514142</v>
      </c>
      <c r="K407" s="8">
        <f t="shared" si="78"/>
        <v>182.70473931317616</v>
      </c>
      <c r="L407" s="8"/>
      <c r="M407" s="8"/>
      <c r="N407" s="8">
        <v>85</v>
      </c>
      <c r="O407" s="8"/>
      <c r="P407" s="64"/>
      <c r="Q407" s="11"/>
      <c r="R407" s="65"/>
      <c r="S407" s="65"/>
      <c r="T407" s="11"/>
      <c r="U407" s="65"/>
      <c r="V407" s="65"/>
      <c r="W407" s="11"/>
      <c r="X407" s="65"/>
      <c r="Y407" s="65"/>
      <c r="Z407" s="65"/>
      <c r="AA407" s="65"/>
      <c r="AB407" s="65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  <c r="BJ407" s="11"/>
      <c r="BK407" s="11"/>
      <c r="BL407" s="11"/>
      <c r="BM407" s="11"/>
      <c r="BN407" s="11"/>
      <c r="BO407" s="11"/>
      <c r="BP407" s="11"/>
      <c r="BQ407" s="11"/>
      <c r="BR407" s="11"/>
      <c r="BS407" s="11"/>
      <c r="BT407" s="11"/>
      <c r="BU407" s="65"/>
      <c r="BV407" s="11"/>
      <c r="BW407" s="11"/>
      <c r="BX407" s="11"/>
      <c r="BY407" s="11"/>
      <c r="BZ407" s="11"/>
      <c r="CA407" s="11"/>
      <c r="CB407" s="11"/>
      <c r="CC407" s="11"/>
      <c r="CD407" s="11"/>
      <c r="CE407" s="11"/>
      <c r="CF407" s="11"/>
      <c r="CG407" s="11"/>
      <c r="CH407" s="11"/>
      <c r="CI407" s="11"/>
      <c r="CJ407" s="11"/>
      <c r="CK407" s="11"/>
      <c r="CL407" s="11"/>
      <c r="CM407" s="11"/>
      <c r="CN407" s="11"/>
      <c r="CO407" s="11"/>
      <c r="CP407" s="11"/>
      <c r="CQ407" s="11"/>
      <c r="CR407" s="11"/>
      <c r="CS407" s="11"/>
      <c r="CT407" s="11"/>
      <c r="CU407" s="11"/>
      <c r="CV407" s="11"/>
      <c r="CW407" s="11"/>
      <c r="CX407" s="11"/>
      <c r="CY407" s="11"/>
      <c r="CZ407" s="11"/>
      <c r="DA407" s="11"/>
      <c r="DB407" s="11"/>
      <c r="DC407" s="11"/>
      <c r="DD407" s="11"/>
      <c r="DE407" s="11"/>
      <c r="DF407" s="11"/>
      <c r="DG407" s="11"/>
      <c r="DH407" s="11"/>
      <c r="DI407" s="11"/>
      <c r="DJ407" s="11"/>
      <c r="DK407" s="11"/>
      <c r="DL407" s="11"/>
      <c r="DM407" s="11"/>
      <c r="DN407" s="11"/>
      <c r="DO407" s="11"/>
      <c r="DP407" s="11"/>
      <c r="DQ407" s="11"/>
      <c r="DR407" s="11"/>
      <c r="DS407" s="11"/>
      <c r="DT407" s="11"/>
      <c r="DU407" s="11"/>
      <c r="DV407" s="11"/>
      <c r="DW407" s="11"/>
      <c r="DX407" s="11"/>
    </row>
    <row r="408" spans="6:128" ht="12.75">
      <c r="F408" s="11"/>
      <c r="G408" s="9">
        <f t="shared" si="79"/>
        <v>405</v>
      </c>
      <c r="H408" s="8">
        <f t="shared" si="75"/>
        <v>158.18343781824947</v>
      </c>
      <c r="I408" s="8">
        <f t="shared" si="77"/>
        <v>24.041630560342586</v>
      </c>
      <c r="J408" s="8">
        <f t="shared" si="76"/>
        <v>24.041630560342643</v>
      </c>
      <c r="K408" s="8">
        <f t="shared" si="78"/>
        <v>182.2250683785921</v>
      </c>
      <c r="L408" s="8"/>
      <c r="M408" s="8"/>
      <c r="N408" s="8">
        <v>86</v>
      </c>
      <c r="O408" s="8"/>
      <c r="P408" s="64"/>
      <c r="Q408" s="11"/>
      <c r="R408" s="65"/>
      <c r="S408" s="65"/>
      <c r="T408" s="11"/>
      <c r="U408" s="65"/>
      <c r="V408" s="65"/>
      <c r="W408" s="11"/>
      <c r="X408" s="65"/>
      <c r="Y408" s="65"/>
      <c r="Z408" s="65"/>
      <c r="AA408" s="65"/>
      <c r="AB408" s="65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  <c r="BK408" s="11"/>
      <c r="BL408" s="11"/>
      <c r="BM408" s="11"/>
      <c r="BN408" s="11"/>
      <c r="BO408" s="11"/>
      <c r="BP408" s="11"/>
      <c r="BQ408" s="11"/>
      <c r="BR408" s="11"/>
      <c r="BS408" s="11"/>
      <c r="BT408" s="11"/>
      <c r="BU408" s="65"/>
      <c r="BV408" s="11"/>
      <c r="BW408" s="11"/>
      <c r="BX408" s="11"/>
      <c r="BY408" s="11"/>
      <c r="BZ408" s="11"/>
      <c r="CA408" s="11"/>
      <c r="CB408" s="11"/>
      <c r="CC408" s="11"/>
      <c r="CD408" s="11"/>
      <c r="CE408" s="11"/>
      <c r="CF408" s="11"/>
      <c r="CG408" s="11"/>
      <c r="CH408" s="11"/>
      <c r="CI408" s="11"/>
      <c r="CJ408" s="11"/>
      <c r="CK408" s="11"/>
      <c r="CL408" s="11"/>
      <c r="CM408" s="11"/>
      <c r="CN408" s="11"/>
      <c r="CO408" s="11"/>
      <c r="CP408" s="11"/>
      <c r="CQ408" s="11"/>
      <c r="CR408" s="11"/>
      <c r="CS408" s="11"/>
      <c r="CT408" s="11"/>
      <c r="CU408" s="11"/>
      <c r="CV408" s="11"/>
      <c r="CW408" s="11"/>
      <c r="CX408" s="11"/>
      <c r="CY408" s="11"/>
      <c r="CZ408" s="11"/>
      <c r="DA408" s="11"/>
      <c r="DB408" s="11"/>
      <c r="DC408" s="11"/>
      <c r="DD408" s="11"/>
      <c r="DE408" s="11"/>
      <c r="DF408" s="11"/>
      <c r="DG408" s="11"/>
      <c r="DH408" s="11"/>
      <c r="DI408" s="11"/>
      <c r="DJ408" s="11"/>
      <c r="DK408" s="11"/>
      <c r="DL408" s="11"/>
      <c r="DM408" s="11"/>
      <c r="DN408" s="11"/>
      <c r="DO408" s="11"/>
      <c r="DP408" s="11"/>
      <c r="DQ408" s="11"/>
      <c r="DR408" s="11"/>
      <c r="DS408" s="11"/>
      <c r="DT408" s="11"/>
      <c r="DU408" s="11"/>
      <c r="DV408" s="11"/>
      <c r="DW408" s="11"/>
      <c r="DX408" s="11"/>
    </row>
    <row r="409" spans="6:128" ht="12.75">
      <c r="F409" s="11"/>
      <c r="G409" s="9">
        <f t="shared" si="79"/>
        <v>406</v>
      </c>
      <c r="H409" s="8">
        <f t="shared" si="75"/>
        <v>158.1196638337748</v>
      </c>
      <c r="I409" s="8">
        <f t="shared" si="77"/>
        <v>24.457553211514128</v>
      </c>
      <c r="J409" s="8">
        <f t="shared" si="76"/>
        <v>23.618384595605917</v>
      </c>
      <c r="K409" s="8">
        <f t="shared" si="78"/>
        <v>181.73804842938074</v>
      </c>
      <c r="L409" s="8"/>
      <c r="M409" s="8"/>
      <c r="N409" s="8">
        <v>87</v>
      </c>
      <c r="O409" s="8"/>
      <c r="P409" s="64"/>
      <c r="Q409" s="11"/>
      <c r="R409" s="65"/>
      <c r="S409" s="65"/>
      <c r="T409" s="11"/>
      <c r="U409" s="65"/>
      <c r="V409" s="65"/>
      <c r="W409" s="11"/>
      <c r="X409" s="65"/>
      <c r="Y409" s="65"/>
      <c r="Z409" s="65"/>
      <c r="AA409" s="65"/>
      <c r="AB409" s="65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  <c r="BK409" s="11"/>
      <c r="BL409" s="11"/>
      <c r="BM409" s="11"/>
      <c r="BN409" s="11"/>
      <c r="BO409" s="11"/>
      <c r="BP409" s="11"/>
      <c r="BQ409" s="11"/>
      <c r="BR409" s="11"/>
      <c r="BS409" s="11"/>
      <c r="BT409" s="11"/>
      <c r="BU409" s="65"/>
      <c r="BV409" s="11"/>
      <c r="BW409" s="11"/>
      <c r="BX409" s="11"/>
      <c r="BY409" s="11"/>
      <c r="BZ409" s="11"/>
      <c r="CA409" s="11"/>
      <c r="CB409" s="11"/>
      <c r="CC409" s="11"/>
      <c r="CD409" s="11"/>
      <c r="CE409" s="11"/>
      <c r="CF409" s="11"/>
      <c r="CG409" s="11"/>
      <c r="CH409" s="11"/>
      <c r="CI409" s="11"/>
      <c r="CJ409" s="11"/>
      <c r="CK409" s="11"/>
      <c r="CL409" s="11"/>
      <c r="CM409" s="11"/>
      <c r="CN409" s="11"/>
      <c r="CO409" s="11"/>
      <c r="CP409" s="11"/>
      <c r="CQ409" s="11"/>
      <c r="CR409" s="11"/>
      <c r="CS409" s="11"/>
      <c r="CT409" s="11"/>
      <c r="CU409" s="11"/>
      <c r="CV409" s="11"/>
      <c r="CW409" s="11"/>
      <c r="CX409" s="11"/>
      <c r="CY409" s="11"/>
      <c r="CZ409" s="11"/>
      <c r="DA409" s="11"/>
      <c r="DB409" s="11"/>
      <c r="DC409" s="11"/>
      <c r="DD409" s="11"/>
      <c r="DE409" s="11"/>
      <c r="DF409" s="11"/>
      <c r="DG409" s="11"/>
      <c r="DH409" s="11"/>
      <c r="DI409" s="11"/>
      <c r="DJ409" s="11"/>
      <c r="DK409" s="11"/>
      <c r="DL409" s="11"/>
      <c r="DM409" s="11"/>
      <c r="DN409" s="11"/>
      <c r="DO409" s="11"/>
      <c r="DP409" s="11"/>
      <c r="DQ409" s="11"/>
      <c r="DR409" s="11"/>
      <c r="DS409" s="11"/>
      <c r="DT409" s="11"/>
      <c r="DU409" s="11"/>
      <c r="DV409" s="11"/>
      <c r="DW409" s="11"/>
      <c r="DX409" s="11"/>
    </row>
    <row r="410" spans="6:128" ht="12.75">
      <c r="F410" s="11"/>
      <c r="G410" s="9">
        <f t="shared" si="79"/>
        <v>407</v>
      </c>
      <c r="H410" s="8">
        <f t="shared" si="75"/>
        <v>158.05594186292362</v>
      </c>
      <c r="I410" s="8">
        <f t="shared" si="77"/>
        <v>24.866025855051802</v>
      </c>
      <c r="J410" s="8">
        <f t="shared" si="76"/>
        <v>23.187944242124946</v>
      </c>
      <c r="K410" s="8">
        <f t="shared" si="78"/>
        <v>181.24388610504857</v>
      </c>
      <c r="L410" s="8"/>
      <c r="M410" s="8"/>
      <c r="N410" s="8">
        <v>88</v>
      </c>
      <c r="O410" s="8"/>
      <c r="P410" s="64"/>
      <c r="Q410" s="11"/>
      <c r="R410" s="65"/>
      <c r="S410" s="65"/>
      <c r="T410" s="11"/>
      <c r="U410" s="65"/>
      <c r="V410" s="65"/>
      <c r="W410" s="11"/>
      <c r="X410" s="65"/>
      <c r="Y410" s="65"/>
      <c r="Z410" s="65"/>
      <c r="AA410" s="65"/>
      <c r="AB410" s="65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  <c r="BK410" s="11"/>
      <c r="BL410" s="11"/>
      <c r="BM410" s="11"/>
      <c r="BN410" s="11"/>
      <c r="BO410" s="11"/>
      <c r="BP410" s="11"/>
      <c r="BQ410" s="11"/>
      <c r="BR410" s="11"/>
      <c r="BS410" s="11"/>
      <c r="BT410" s="11"/>
      <c r="BU410" s="65"/>
      <c r="BV410" s="11"/>
      <c r="BW410" s="11"/>
      <c r="BX410" s="11"/>
      <c r="BY410" s="11"/>
      <c r="BZ410" s="11"/>
      <c r="CA410" s="11"/>
      <c r="CB410" s="11"/>
      <c r="CC410" s="11"/>
      <c r="CD410" s="11"/>
      <c r="CE410" s="11"/>
      <c r="CF410" s="11"/>
      <c r="CG410" s="11"/>
      <c r="CH410" s="11"/>
      <c r="CI410" s="11"/>
      <c r="CJ410" s="11"/>
      <c r="CK410" s="11"/>
      <c r="CL410" s="11"/>
      <c r="CM410" s="11"/>
      <c r="CN410" s="11"/>
      <c r="CO410" s="11"/>
      <c r="CP410" s="11"/>
      <c r="CQ410" s="11"/>
      <c r="CR410" s="11"/>
      <c r="CS410" s="11"/>
      <c r="CT410" s="11"/>
      <c r="CU410" s="11"/>
      <c r="CV410" s="11"/>
      <c r="CW410" s="11"/>
      <c r="CX410" s="11"/>
      <c r="CY410" s="11"/>
      <c r="CZ410" s="11"/>
      <c r="DA410" s="11"/>
      <c r="DB410" s="11"/>
      <c r="DC410" s="11"/>
      <c r="DD410" s="11"/>
      <c r="DE410" s="11"/>
      <c r="DF410" s="11"/>
      <c r="DG410" s="11"/>
      <c r="DH410" s="11"/>
      <c r="DI410" s="11"/>
      <c r="DJ410" s="11"/>
      <c r="DK410" s="11"/>
      <c r="DL410" s="11"/>
      <c r="DM410" s="11"/>
      <c r="DN410" s="11"/>
      <c r="DO410" s="11"/>
      <c r="DP410" s="11"/>
      <c r="DQ410" s="11"/>
      <c r="DR410" s="11"/>
      <c r="DS410" s="11"/>
      <c r="DT410" s="11"/>
      <c r="DU410" s="11"/>
      <c r="DV410" s="11"/>
      <c r="DW410" s="11"/>
      <c r="DX410" s="11"/>
    </row>
    <row r="411" spans="6:128" ht="12.75">
      <c r="F411" s="11"/>
      <c r="G411" s="9">
        <f t="shared" si="79"/>
        <v>408</v>
      </c>
      <c r="H411" s="8">
        <f t="shared" si="75"/>
        <v>157.9923496509603</v>
      </c>
      <c r="I411" s="8">
        <f t="shared" si="77"/>
        <v>25.266924066231386</v>
      </c>
      <c r="J411" s="8">
        <f t="shared" si="76"/>
        <v>22.750440616201203</v>
      </c>
      <c r="K411" s="8">
        <f t="shared" si="78"/>
        <v>180.74279026716152</v>
      </c>
      <c r="L411" s="8"/>
      <c r="M411" s="8"/>
      <c r="N411" s="8">
        <v>89</v>
      </c>
      <c r="O411" s="8"/>
      <c r="P411" s="64"/>
      <c r="Q411" s="11"/>
      <c r="R411" s="65"/>
      <c r="S411" s="65"/>
      <c r="T411" s="11"/>
      <c r="U411" s="65"/>
      <c r="V411" s="65"/>
      <c r="W411" s="11"/>
      <c r="X411" s="65"/>
      <c r="Y411" s="65"/>
      <c r="Z411" s="65"/>
      <c r="AA411" s="65"/>
      <c r="AB411" s="65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  <c r="BK411" s="11"/>
      <c r="BL411" s="11"/>
      <c r="BM411" s="11"/>
      <c r="BN411" s="11"/>
      <c r="BO411" s="11"/>
      <c r="BP411" s="11"/>
      <c r="BQ411" s="11"/>
      <c r="BR411" s="11"/>
      <c r="BS411" s="11"/>
      <c r="BT411" s="11"/>
      <c r="BU411" s="65"/>
      <c r="BV411" s="11"/>
      <c r="BW411" s="11"/>
      <c r="BX411" s="11"/>
      <c r="BY411" s="11"/>
      <c r="BZ411" s="11"/>
      <c r="CA411" s="11"/>
      <c r="CB411" s="11"/>
      <c r="CC411" s="11"/>
      <c r="CD411" s="11"/>
      <c r="CE411" s="11"/>
      <c r="CF411" s="11"/>
      <c r="CG411" s="11"/>
      <c r="CH411" s="11"/>
      <c r="CI411" s="11"/>
      <c r="CJ411" s="11"/>
      <c r="CK411" s="11"/>
      <c r="CL411" s="11"/>
      <c r="CM411" s="11"/>
      <c r="CN411" s="11"/>
      <c r="CO411" s="11"/>
      <c r="CP411" s="11"/>
      <c r="CQ411" s="11"/>
      <c r="CR411" s="11"/>
      <c r="CS411" s="11"/>
      <c r="CT411" s="11"/>
      <c r="CU411" s="11"/>
      <c r="CV411" s="11"/>
      <c r="CW411" s="11"/>
      <c r="CX411" s="11"/>
      <c r="CY411" s="11"/>
      <c r="CZ411" s="11"/>
      <c r="DA411" s="11"/>
      <c r="DB411" s="11"/>
      <c r="DC411" s="11"/>
      <c r="DD411" s="11"/>
      <c r="DE411" s="11"/>
      <c r="DF411" s="11"/>
      <c r="DG411" s="11"/>
      <c r="DH411" s="11"/>
      <c r="DI411" s="11"/>
      <c r="DJ411" s="11"/>
      <c r="DK411" s="11"/>
      <c r="DL411" s="11"/>
      <c r="DM411" s="11"/>
      <c r="DN411" s="11"/>
      <c r="DO411" s="11"/>
      <c r="DP411" s="11"/>
      <c r="DQ411" s="11"/>
      <c r="DR411" s="11"/>
      <c r="DS411" s="11"/>
      <c r="DT411" s="11"/>
      <c r="DU411" s="11"/>
      <c r="DV411" s="11"/>
      <c r="DW411" s="11"/>
      <c r="DX411" s="11"/>
    </row>
    <row r="412" spans="6:128" ht="12.75">
      <c r="F412" s="11"/>
      <c r="G412" s="9">
        <f t="shared" si="79"/>
        <v>409</v>
      </c>
      <c r="H412" s="8">
        <f t="shared" si="75"/>
        <v>157.9289648786602</v>
      </c>
      <c r="I412" s="8">
        <f t="shared" si="77"/>
        <v>25.660125727574243</v>
      </c>
      <c r="J412" s="8">
        <f t="shared" si="76"/>
        <v>22.30600698567725</v>
      </c>
      <c r="K412" s="8">
        <f t="shared" si="78"/>
        <v>180.23497186433744</v>
      </c>
      <c r="L412" s="8"/>
      <c r="M412" s="8"/>
      <c r="N412" s="8">
        <v>90</v>
      </c>
      <c r="O412" s="8"/>
      <c r="P412" s="64"/>
      <c r="Q412" s="11"/>
      <c r="R412" s="65"/>
      <c r="S412" s="65"/>
      <c r="T412" s="11"/>
      <c r="U412" s="65"/>
      <c r="V412" s="65"/>
      <c r="W412" s="11"/>
      <c r="X412" s="65"/>
      <c r="Y412" s="65"/>
      <c r="Z412" s="65"/>
      <c r="AA412" s="65"/>
      <c r="AB412" s="65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  <c r="BK412" s="11"/>
      <c r="BL412" s="11"/>
      <c r="BM412" s="11"/>
      <c r="BN412" s="11"/>
      <c r="BO412" s="11"/>
      <c r="BP412" s="11"/>
      <c r="BQ412" s="11"/>
      <c r="BR412" s="11"/>
      <c r="BS412" s="11"/>
      <c r="BT412" s="11"/>
      <c r="BU412" s="65"/>
      <c r="BV412" s="11"/>
      <c r="BW412" s="11"/>
      <c r="BX412" s="11"/>
      <c r="BY412" s="11"/>
      <c r="BZ412" s="11"/>
      <c r="CA412" s="11"/>
      <c r="CB412" s="11"/>
      <c r="CC412" s="11"/>
      <c r="CD412" s="11"/>
      <c r="CE412" s="11"/>
      <c r="CF412" s="11"/>
      <c r="CG412" s="11"/>
      <c r="CH412" s="11"/>
      <c r="CI412" s="11"/>
      <c r="CJ412" s="11"/>
      <c r="CK412" s="11"/>
      <c r="CL412" s="11"/>
      <c r="CM412" s="11"/>
      <c r="CN412" s="11"/>
      <c r="CO412" s="11"/>
      <c r="CP412" s="11"/>
      <c r="CQ412" s="11"/>
      <c r="CR412" s="11"/>
      <c r="CS412" s="11"/>
      <c r="CT412" s="11"/>
      <c r="CU412" s="11"/>
      <c r="CV412" s="11"/>
      <c r="CW412" s="11"/>
      <c r="CX412" s="11"/>
      <c r="CY412" s="11"/>
      <c r="CZ412" s="11"/>
      <c r="DA412" s="11"/>
      <c r="DB412" s="11"/>
      <c r="DC412" s="11"/>
      <c r="DD412" s="11"/>
      <c r="DE412" s="11"/>
      <c r="DF412" s="11"/>
      <c r="DG412" s="11"/>
      <c r="DH412" s="11"/>
      <c r="DI412" s="11"/>
      <c r="DJ412" s="11"/>
      <c r="DK412" s="11"/>
      <c r="DL412" s="11"/>
      <c r="DM412" s="11"/>
      <c r="DN412" s="11"/>
      <c r="DO412" s="11"/>
      <c r="DP412" s="11"/>
      <c r="DQ412" s="11"/>
      <c r="DR412" s="11"/>
      <c r="DS412" s="11"/>
      <c r="DT412" s="11"/>
      <c r="DU412" s="11"/>
      <c r="DV412" s="11"/>
      <c r="DW412" s="11"/>
      <c r="DX412" s="11"/>
    </row>
    <row r="413" spans="6:128" ht="12.75">
      <c r="F413" s="11"/>
      <c r="G413" s="9">
        <f t="shared" si="79"/>
        <v>410</v>
      </c>
      <c r="H413" s="8">
        <f t="shared" si="75"/>
        <v>157.8658650668615</v>
      </c>
      <c r="I413" s="8">
        <f t="shared" si="77"/>
        <v>26.045511066045243</v>
      </c>
      <c r="J413" s="8">
        <f t="shared" si="76"/>
        <v>21.854778729342346</v>
      </c>
      <c r="K413" s="8">
        <f t="shared" si="78"/>
        <v>179.72064379620383</v>
      </c>
      <c r="L413" s="8"/>
      <c r="M413" s="8"/>
      <c r="N413" s="8">
        <v>91</v>
      </c>
      <c r="O413" s="8"/>
      <c r="P413" s="64"/>
      <c r="Q413" s="11"/>
      <c r="R413" s="65"/>
      <c r="S413" s="65"/>
      <c r="T413" s="11"/>
      <c r="U413" s="65"/>
      <c r="V413" s="65"/>
      <c r="W413" s="11"/>
      <c r="X413" s="65"/>
      <c r="Y413" s="65"/>
      <c r="Z413" s="65"/>
      <c r="AA413" s="65"/>
      <c r="AB413" s="65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  <c r="BK413" s="11"/>
      <c r="BL413" s="11"/>
      <c r="BM413" s="11"/>
      <c r="BN413" s="11"/>
      <c r="BO413" s="11"/>
      <c r="BP413" s="11"/>
      <c r="BQ413" s="11"/>
      <c r="BR413" s="11"/>
      <c r="BS413" s="11"/>
      <c r="BT413" s="11"/>
      <c r="BU413" s="65"/>
      <c r="BV413" s="11"/>
      <c r="BW413" s="11"/>
      <c r="BX413" s="11"/>
      <c r="BY413" s="11"/>
      <c r="BZ413" s="11"/>
      <c r="CA413" s="11"/>
      <c r="CB413" s="11"/>
      <c r="CC413" s="11"/>
      <c r="CD413" s="11"/>
      <c r="CE413" s="11"/>
      <c r="CF413" s="11"/>
      <c r="CG413" s="11"/>
      <c r="CH413" s="11"/>
      <c r="CI413" s="11"/>
      <c r="CJ413" s="11"/>
      <c r="CK413" s="11"/>
      <c r="CL413" s="11"/>
      <c r="CM413" s="11"/>
      <c r="CN413" s="11"/>
      <c r="CO413" s="11"/>
      <c r="CP413" s="11"/>
      <c r="CQ413" s="11"/>
      <c r="CR413" s="11"/>
      <c r="CS413" s="11"/>
      <c r="CT413" s="11"/>
      <c r="CU413" s="11"/>
      <c r="CV413" s="11"/>
      <c r="CW413" s="11"/>
      <c r="CX413" s="11"/>
      <c r="CY413" s="11"/>
      <c r="CZ413" s="11"/>
      <c r="DA413" s="11"/>
      <c r="DB413" s="11"/>
      <c r="DC413" s="11"/>
      <c r="DD413" s="11"/>
      <c r="DE413" s="11"/>
      <c r="DF413" s="11"/>
      <c r="DG413" s="11"/>
      <c r="DH413" s="11"/>
      <c r="DI413" s="11"/>
      <c r="DJ413" s="11"/>
      <c r="DK413" s="11"/>
      <c r="DL413" s="11"/>
      <c r="DM413" s="11"/>
      <c r="DN413" s="11"/>
      <c r="DO413" s="11"/>
      <c r="DP413" s="11"/>
      <c r="DQ413" s="11"/>
      <c r="DR413" s="11"/>
      <c r="DS413" s="11"/>
      <c r="DT413" s="11"/>
      <c r="DU413" s="11"/>
      <c r="DV413" s="11"/>
      <c r="DW413" s="11"/>
      <c r="DX413" s="11"/>
    </row>
    <row r="414" spans="6:128" ht="12.75">
      <c r="F414" s="11"/>
      <c r="G414" s="9">
        <f t="shared" si="79"/>
        <v>411</v>
      </c>
      <c r="H414" s="8">
        <f t="shared" si="75"/>
        <v>157.80312748075474</v>
      </c>
      <c r="I414" s="8">
        <f t="shared" si="77"/>
        <v>26.42296268953702</v>
      </c>
      <c r="J414" s="8">
        <f t="shared" si="76"/>
        <v>21.396893295694465</v>
      </c>
      <c r="K414" s="8">
        <f t="shared" si="78"/>
        <v>179.2000207764492</v>
      </c>
      <c r="L414" s="8"/>
      <c r="M414" s="8"/>
      <c r="N414" s="8">
        <v>92</v>
      </c>
      <c r="O414" s="8"/>
      <c r="P414" s="64"/>
      <c r="Q414" s="11"/>
      <c r="R414" s="65"/>
      <c r="S414" s="65"/>
      <c r="T414" s="11"/>
      <c r="U414" s="65"/>
      <c r="V414" s="65"/>
      <c r="W414" s="11"/>
      <c r="X414" s="65"/>
      <c r="Y414" s="65"/>
      <c r="Z414" s="65"/>
      <c r="AA414" s="65"/>
      <c r="AB414" s="65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  <c r="BK414" s="11"/>
      <c r="BL414" s="11"/>
      <c r="BM414" s="11"/>
      <c r="BN414" s="11"/>
      <c r="BO414" s="11"/>
      <c r="BP414" s="11"/>
      <c r="BQ414" s="11"/>
      <c r="BR414" s="11"/>
      <c r="BS414" s="11"/>
      <c r="BT414" s="11"/>
      <c r="BU414" s="65"/>
      <c r="BV414" s="11"/>
      <c r="BW414" s="11"/>
      <c r="BX414" s="11"/>
      <c r="BY414" s="11"/>
      <c r="BZ414" s="11"/>
      <c r="CA414" s="11"/>
      <c r="CB414" s="11"/>
      <c r="CC414" s="11"/>
      <c r="CD414" s="11"/>
      <c r="CE414" s="11"/>
      <c r="CF414" s="11"/>
      <c r="CG414" s="11"/>
      <c r="CH414" s="11"/>
      <c r="CI414" s="11"/>
      <c r="CJ414" s="11"/>
      <c r="CK414" s="11"/>
      <c r="CL414" s="11"/>
      <c r="CM414" s="11"/>
      <c r="CN414" s="11"/>
      <c r="CO414" s="11"/>
      <c r="CP414" s="11"/>
      <c r="CQ414" s="11"/>
      <c r="CR414" s="11"/>
      <c r="CS414" s="11"/>
      <c r="CT414" s="11"/>
      <c r="CU414" s="11"/>
      <c r="CV414" s="11"/>
      <c r="CW414" s="11"/>
      <c r="CX414" s="11"/>
      <c r="CY414" s="11"/>
      <c r="CZ414" s="11"/>
      <c r="DA414" s="11"/>
      <c r="DB414" s="11"/>
      <c r="DC414" s="11"/>
      <c r="DD414" s="11"/>
      <c r="DE414" s="11"/>
      <c r="DF414" s="11"/>
      <c r="DG414" s="11"/>
      <c r="DH414" s="11"/>
      <c r="DI414" s="11"/>
      <c r="DJ414" s="11"/>
      <c r="DK414" s="11"/>
      <c r="DL414" s="11"/>
      <c r="DM414" s="11"/>
      <c r="DN414" s="11"/>
      <c r="DO414" s="11"/>
      <c r="DP414" s="11"/>
      <c r="DQ414" s="11"/>
      <c r="DR414" s="11"/>
      <c r="DS414" s="11"/>
      <c r="DT414" s="11"/>
      <c r="DU414" s="11"/>
      <c r="DV414" s="11"/>
      <c r="DW414" s="11"/>
      <c r="DX414" s="11"/>
    </row>
    <row r="415" spans="6:128" ht="12.75">
      <c r="F415" s="11"/>
      <c r="G415" s="9">
        <f t="shared" si="79"/>
        <v>412</v>
      </c>
      <c r="H415" s="8">
        <f t="shared" si="75"/>
        <v>157.74082903403098</v>
      </c>
      <c r="I415" s="8">
        <f t="shared" si="77"/>
        <v>26.79236562262853</v>
      </c>
      <c r="J415" s="8">
        <f t="shared" si="76"/>
        <v>20.9324901610724</v>
      </c>
      <c r="K415" s="8">
        <f t="shared" si="78"/>
        <v>178.67331919510337</v>
      </c>
      <c r="L415" s="8"/>
      <c r="M415" s="8"/>
      <c r="N415" s="8">
        <v>93</v>
      </c>
      <c r="O415" s="8"/>
      <c r="P415" s="64"/>
      <c r="Q415" s="11"/>
      <c r="R415" s="65"/>
      <c r="S415" s="65"/>
      <c r="T415" s="11"/>
      <c r="U415" s="65"/>
      <c r="V415" s="65"/>
      <c r="W415" s="11"/>
      <c r="X415" s="65"/>
      <c r="Y415" s="65"/>
      <c r="Z415" s="65"/>
      <c r="AA415" s="65"/>
      <c r="AB415" s="65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  <c r="BK415" s="11"/>
      <c r="BL415" s="11"/>
      <c r="BM415" s="11"/>
      <c r="BN415" s="11"/>
      <c r="BO415" s="11"/>
      <c r="BP415" s="11"/>
      <c r="BQ415" s="11"/>
      <c r="BR415" s="11"/>
      <c r="BS415" s="11"/>
      <c r="BT415" s="11"/>
      <c r="BU415" s="65"/>
      <c r="BV415" s="11"/>
      <c r="BW415" s="11"/>
      <c r="BX415" s="11"/>
      <c r="BY415" s="11"/>
      <c r="BZ415" s="11"/>
      <c r="CA415" s="11"/>
      <c r="CB415" s="11"/>
      <c r="CC415" s="11"/>
      <c r="CD415" s="11"/>
      <c r="CE415" s="11"/>
      <c r="CF415" s="11"/>
      <c r="CG415" s="11"/>
      <c r="CH415" s="11"/>
      <c r="CI415" s="11"/>
      <c r="CJ415" s="11"/>
      <c r="CK415" s="11"/>
      <c r="CL415" s="11"/>
      <c r="CM415" s="11"/>
      <c r="CN415" s="11"/>
      <c r="CO415" s="11"/>
      <c r="CP415" s="11"/>
      <c r="CQ415" s="11"/>
      <c r="CR415" s="11"/>
      <c r="CS415" s="11"/>
      <c r="CT415" s="11"/>
      <c r="CU415" s="11"/>
      <c r="CV415" s="11"/>
      <c r="CW415" s="11"/>
      <c r="CX415" s="11"/>
      <c r="CY415" s="11"/>
      <c r="CZ415" s="11"/>
      <c r="DA415" s="11"/>
      <c r="DB415" s="11"/>
      <c r="DC415" s="11"/>
      <c r="DD415" s="11"/>
      <c r="DE415" s="11"/>
      <c r="DF415" s="11"/>
      <c r="DG415" s="11"/>
      <c r="DH415" s="11"/>
      <c r="DI415" s="11"/>
      <c r="DJ415" s="11"/>
      <c r="DK415" s="11"/>
      <c r="DL415" s="11"/>
      <c r="DM415" s="11"/>
      <c r="DN415" s="11"/>
      <c r="DO415" s="11"/>
      <c r="DP415" s="11"/>
      <c r="DQ415" s="11"/>
      <c r="DR415" s="11"/>
      <c r="DS415" s="11"/>
      <c r="DT415" s="11"/>
      <c r="DU415" s="11"/>
      <c r="DV415" s="11"/>
      <c r="DW415" s="11"/>
      <c r="DX415" s="11"/>
    </row>
    <row r="416" spans="6:128" ht="12.75">
      <c r="F416" s="11"/>
      <c r="G416" s="9">
        <f t="shared" si="79"/>
        <v>413</v>
      </c>
      <c r="H416" s="8">
        <f t="shared" si="75"/>
        <v>157.67904619301126</v>
      </c>
      <c r="I416" s="8">
        <f t="shared" si="77"/>
        <v>27.153607341607955</v>
      </c>
      <c r="J416" s="8">
        <f t="shared" si="76"/>
        <v>20.461710787169643</v>
      </c>
      <c r="K416" s="8">
        <f t="shared" si="78"/>
        <v>178.1407569801809</v>
      </c>
      <c r="L416" s="8"/>
      <c r="M416" s="8"/>
      <c r="N416" s="8">
        <v>94</v>
      </c>
      <c r="O416" s="8"/>
      <c r="P416" s="64"/>
      <c r="Q416" s="11"/>
      <c r="R416" s="65"/>
      <c r="S416" s="65"/>
      <c r="T416" s="11"/>
      <c r="U416" s="65"/>
      <c r="V416" s="65"/>
      <c r="W416" s="11"/>
      <c r="X416" s="65"/>
      <c r="Y416" s="65"/>
      <c r="Z416" s="65"/>
      <c r="AA416" s="65"/>
      <c r="AB416" s="65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  <c r="BK416" s="11"/>
      <c r="BL416" s="11"/>
      <c r="BM416" s="11"/>
      <c r="BN416" s="11"/>
      <c r="BO416" s="11"/>
      <c r="BP416" s="11"/>
      <c r="BQ416" s="11"/>
      <c r="BR416" s="11"/>
      <c r="BS416" s="11"/>
      <c r="BT416" s="11"/>
      <c r="BU416" s="65"/>
      <c r="BV416" s="11"/>
      <c r="BW416" s="11"/>
      <c r="BX416" s="11"/>
      <c r="BY416" s="11"/>
      <c r="BZ416" s="11"/>
      <c r="CA416" s="11"/>
      <c r="CB416" s="11"/>
      <c r="CC416" s="11"/>
      <c r="CD416" s="11"/>
      <c r="CE416" s="11"/>
      <c r="CF416" s="11"/>
      <c r="CG416" s="11"/>
      <c r="CH416" s="11"/>
      <c r="CI416" s="11"/>
      <c r="CJ416" s="11"/>
      <c r="CK416" s="11"/>
      <c r="CL416" s="11"/>
      <c r="CM416" s="11"/>
      <c r="CN416" s="11"/>
      <c r="CO416" s="11"/>
      <c r="CP416" s="11"/>
      <c r="CQ416" s="11"/>
      <c r="CR416" s="11"/>
      <c r="CS416" s="11"/>
      <c r="CT416" s="11"/>
      <c r="CU416" s="11"/>
      <c r="CV416" s="11"/>
      <c r="CW416" s="11"/>
      <c r="CX416" s="11"/>
      <c r="CY416" s="11"/>
      <c r="CZ416" s="11"/>
      <c r="DA416" s="11"/>
      <c r="DB416" s="11"/>
      <c r="DC416" s="11"/>
      <c r="DD416" s="11"/>
      <c r="DE416" s="11"/>
      <c r="DF416" s="11"/>
      <c r="DG416" s="11"/>
      <c r="DH416" s="11"/>
      <c r="DI416" s="11"/>
      <c r="DJ416" s="11"/>
      <c r="DK416" s="11"/>
      <c r="DL416" s="11"/>
      <c r="DM416" s="11"/>
      <c r="DN416" s="11"/>
      <c r="DO416" s="11"/>
      <c r="DP416" s="11"/>
      <c r="DQ416" s="11"/>
      <c r="DR416" s="11"/>
      <c r="DS416" s="11"/>
      <c r="DT416" s="11"/>
      <c r="DU416" s="11"/>
      <c r="DV416" s="11"/>
      <c r="DW416" s="11"/>
      <c r="DX416" s="11"/>
    </row>
    <row r="417" spans="6:128" ht="12.75">
      <c r="F417" s="11"/>
      <c r="G417" s="9">
        <f t="shared" si="79"/>
        <v>414</v>
      </c>
      <c r="H417" s="8">
        <f t="shared" si="75"/>
        <v>157.6178548808836</v>
      </c>
      <c r="I417" s="8">
        <f t="shared" si="77"/>
        <v>27.50657780874819</v>
      </c>
      <c r="J417" s="8">
        <f t="shared" si="76"/>
        <v>19.984698577944116</v>
      </c>
      <c r="K417" s="8">
        <f t="shared" si="78"/>
        <v>177.60255345882774</v>
      </c>
      <c r="L417" s="8"/>
      <c r="M417" s="8"/>
      <c r="N417" s="8">
        <v>95</v>
      </c>
      <c r="O417" s="8"/>
      <c r="P417" s="64"/>
      <c r="Q417" s="11"/>
      <c r="R417" s="65"/>
      <c r="S417" s="65"/>
      <c r="T417" s="11"/>
      <c r="U417" s="65"/>
      <c r="V417" s="65"/>
      <c r="W417" s="11"/>
      <c r="X417" s="65"/>
      <c r="Y417" s="65"/>
      <c r="Z417" s="65"/>
      <c r="AA417" s="65"/>
      <c r="AB417" s="65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  <c r="BJ417" s="11"/>
      <c r="BK417" s="11"/>
      <c r="BL417" s="11"/>
      <c r="BM417" s="11"/>
      <c r="BN417" s="11"/>
      <c r="BO417" s="11"/>
      <c r="BP417" s="11"/>
      <c r="BQ417" s="11"/>
      <c r="BR417" s="11"/>
      <c r="BS417" s="11"/>
      <c r="BT417" s="11"/>
      <c r="BU417" s="65"/>
      <c r="BV417" s="11"/>
      <c r="BW417" s="11"/>
      <c r="BX417" s="11"/>
      <c r="BY417" s="11"/>
      <c r="BZ417" s="11"/>
      <c r="CA417" s="11"/>
      <c r="CB417" s="11"/>
      <c r="CC417" s="11"/>
      <c r="CD417" s="11"/>
      <c r="CE417" s="11"/>
      <c r="CF417" s="11"/>
      <c r="CG417" s="11"/>
      <c r="CH417" s="11"/>
      <c r="CI417" s="11"/>
      <c r="CJ417" s="11"/>
      <c r="CK417" s="11"/>
      <c r="CL417" s="11"/>
      <c r="CM417" s="11"/>
      <c r="CN417" s="11"/>
      <c r="CO417" s="11"/>
      <c r="CP417" s="11"/>
      <c r="CQ417" s="11"/>
      <c r="CR417" s="11"/>
      <c r="CS417" s="11"/>
      <c r="CT417" s="11"/>
      <c r="CU417" s="11"/>
      <c r="CV417" s="11"/>
      <c r="CW417" s="11"/>
      <c r="CX417" s="11"/>
      <c r="CY417" s="11"/>
      <c r="CZ417" s="11"/>
      <c r="DA417" s="11"/>
      <c r="DB417" s="11"/>
      <c r="DC417" s="11"/>
      <c r="DD417" s="11"/>
      <c r="DE417" s="11"/>
      <c r="DF417" s="11"/>
      <c r="DG417" s="11"/>
      <c r="DH417" s="11"/>
      <c r="DI417" s="11"/>
      <c r="DJ417" s="11"/>
      <c r="DK417" s="11"/>
      <c r="DL417" s="11"/>
      <c r="DM417" s="11"/>
      <c r="DN417" s="11"/>
      <c r="DO417" s="11"/>
      <c r="DP417" s="11"/>
      <c r="DQ417" s="11"/>
      <c r="DR417" s="11"/>
      <c r="DS417" s="11"/>
      <c r="DT417" s="11"/>
      <c r="DU417" s="11"/>
      <c r="DV417" s="11"/>
      <c r="DW417" s="11"/>
      <c r="DX417" s="11"/>
    </row>
    <row r="418" spans="6:128" ht="12.75">
      <c r="F418" s="11"/>
      <c r="G418" s="9">
        <f t="shared" si="79"/>
        <v>415</v>
      </c>
      <c r="H418" s="8">
        <f t="shared" si="75"/>
        <v>157.55733038217474</v>
      </c>
      <c r="I418" s="8">
        <f t="shared" si="77"/>
        <v>27.85116950582571</v>
      </c>
      <c r="J418" s="8">
        <f t="shared" si="76"/>
        <v>19.50159883593558</v>
      </c>
      <c r="K418" s="8">
        <f t="shared" si="78"/>
        <v>177.05892921811034</v>
      </c>
      <c r="L418" s="8"/>
      <c r="M418" s="8"/>
      <c r="N418" s="8">
        <v>96</v>
      </c>
      <c r="O418" s="8"/>
      <c r="P418" s="64"/>
      <c r="Q418" s="11"/>
      <c r="R418" s="65"/>
      <c r="S418" s="65"/>
      <c r="T418" s="11"/>
      <c r="U418" s="65"/>
      <c r="V418" s="65"/>
      <c r="W418" s="11"/>
      <c r="X418" s="65"/>
      <c r="Y418" s="65"/>
      <c r="Z418" s="65"/>
      <c r="AA418" s="65"/>
      <c r="AB418" s="65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  <c r="BK418" s="11"/>
      <c r="BL418" s="11"/>
      <c r="BM418" s="11"/>
      <c r="BN418" s="11"/>
      <c r="BO418" s="11"/>
      <c r="BP418" s="11"/>
      <c r="BQ418" s="11"/>
      <c r="BR418" s="11"/>
      <c r="BS418" s="11"/>
      <c r="BT418" s="11"/>
      <c r="BU418" s="65"/>
      <c r="BV418" s="11"/>
      <c r="BW418" s="11"/>
      <c r="BX418" s="11"/>
      <c r="BY418" s="11"/>
      <c r="BZ418" s="11"/>
      <c r="CA418" s="11"/>
      <c r="CB418" s="11"/>
      <c r="CC418" s="11"/>
      <c r="CD418" s="11"/>
      <c r="CE418" s="11"/>
      <c r="CF418" s="11"/>
      <c r="CG418" s="11"/>
      <c r="CH418" s="11"/>
      <c r="CI418" s="11"/>
      <c r="CJ418" s="11"/>
      <c r="CK418" s="11"/>
      <c r="CL418" s="11"/>
      <c r="CM418" s="11"/>
      <c r="CN418" s="11"/>
      <c r="CO418" s="11"/>
      <c r="CP418" s="11"/>
      <c r="CQ418" s="11"/>
      <c r="CR418" s="11"/>
      <c r="CS418" s="11"/>
      <c r="CT418" s="11"/>
      <c r="CU418" s="11"/>
      <c r="CV418" s="11"/>
      <c r="CW418" s="11"/>
      <c r="CX418" s="11"/>
      <c r="CY418" s="11"/>
      <c r="CZ418" s="11"/>
      <c r="DA418" s="11"/>
      <c r="DB418" s="11"/>
      <c r="DC418" s="11"/>
      <c r="DD418" s="11"/>
      <c r="DE418" s="11"/>
      <c r="DF418" s="11"/>
      <c r="DG418" s="11"/>
      <c r="DH418" s="11"/>
      <c r="DI418" s="11"/>
      <c r="DJ418" s="11"/>
      <c r="DK418" s="11"/>
      <c r="DL418" s="11"/>
      <c r="DM418" s="11"/>
      <c r="DN418" s="11"/>
      <c r="DO418" s="11"/>
      <c r="DP418" s="11"/>
      <c r="DQ418" s="11"/>
      <c r="DR418" s="11"/>
      <c r="DS418" s="11"/>
      <c r="DT418" s="11"/>
      <c r="DU418" s="11"/>
      <c r="DV418" s="11"/>
      <c r="DW418" s="11"/>
      <c r="DX418" s="11"/>
    </row>
    <row r="419" spans="6:128" ht="12.75">
      <c r="F419" s="11"/>
      <c r="G419" s="9">
        <f t="shared" si="79"/>
        <v>416</v>
      </c>
      <c r="H419" s="8">
        <f t="shared" si="75"/>
        <v>157.49754724758606</v>
      </c>
      <c r="I419" s="8">
        <f t="shared" si="77"/>
        <v>28.18727746687142</v>
      </c>
      <c r="J419" s="8">
        <f t="shared" si="76"/>
        <v>19.012558718005387</v>
      </c>
      <c r="K419" s="8">
        <f t="shared" si="78"/>
        <v>176.51010596559144</v>
      </c>
      <c r="L419" s="8"/>
      <c r="M419" s="8"/>
      <c r="N419" s="8">
        <v>97</v>
      </c>
      <c r="O419" s="8"/>
      <c r="P419" s="64"/>
      <c r="Q419" s="11"/>
      <c r="R419" s="65"/>
      <c r="S419" s="65"/>
      <c r="T419" s="11"/>
      <c r="U419" s="65"/>
      <c r="V419" s="65"/>
      <c r="W419" s="11"/>
      <c r="X419" s="65"/>
      <c r="Y419" s="65"/>
      <c r="Z419" s="65"/>
      <c r="AA419" s="65"/>
      <c r="AB419" s="65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  <c r="BK419" s="11"/>
      <c r="BL419" s="11"/>
      <c r="BM419" s="11"/>
      <c r="BN419" s="11"/>
      <c r="BO419" s="11"/>
      <c r="BP419" s="11"/>
      <c r="BQ419" s="11"/>
      <c r="BR419" s="11"/>
      <c r="BS419" s="11"/>
      <c r="BT419" s="11"/>
      <c r="BU419" s="65"/>
      <c r="BV419" s="11"/>
      <c r="BW419" s="11"/>
      <c r="BX419" s="11"/>
      <c r="BY419" s="11"/>
      <c r="BZ419" s="11"/>
      <c r="CA419" s="11"/>
      <c r="CB419" s="11"/>
      <c r="CC419" s="11"/>
      <c r="CD419" s="11"/>
      <c r="CE419" s="11"/>
      <c r="CF419" s="11"/>
      <c r="CG419" s="11"/>
      <c r="CH419" s="11"/>
      <c r="CI419" s="11"/>
      <c r="CJ419" s="11"/>
      <c r="CK419" s="11"/>
      <c r="CL419" s="11"/>
      <c r="CM419" s="11"/>
      <c r="CN419" s="11"/>
      <c r="CO419" s="11"/>
      <c r="CP419" s="11"/>
      <c r="CQ419" s="11"/>
      <c r="CR419" s="11"/>
      <c r="CS419" s="11"/>
      <c r="CT419" s="11"/>
      <c r="CU419" s="11"/>
      <c r="CV419" s="11"/>
      <c r="CW419" s="11"/>
      <c r="CX419" s="11"/>
      <c r="CY419" s="11"/>
      <c r="CZ419" s="11"/>
      <c r="DA419" s="11"/>
      <c r="DB419" s="11"/>
      <c r="DC419" s="11"/>
      <c r="DD419" s="11"/>
      <c r="DE419" s="11"/>
      <c r="DF419" s="11"/>
      <c r="DG419" s="11"/>
      <c r="DH419" s="11"/>
      <c r="DI419" s="11"/>
      <c r="DJ419" s="11"/>
      <c r="DK419" s="11"/>
      <c r="DL419" s="11"/>
      <c r="DM419" s="11"/>
      <c r="DN419" s="11"/>
      <c r="DO419" s="11"/>
      <c r="DP419" s="11"/>
      <c r="DQ419" s="11"/>
      <c r="DR419" s="11"/>
      <c r="DS419" s="11"/>
      <c r="DT419" s="11"/>
      <c r="DU419" s="11"/>
      <c r="DV419" s="11"/>
      <c r="DW419" s="11"/>
      <c r="DX419" s="11"/>
    </row>
    <row r="420" spans="6:128" ht="12.75">
      <c r="F420" s="11"/>
      <c r="G420" s="9">
        <f t="shared" si="79"/>
        <v>417</v>
      </c>
      <c r="H420" s="8">
        <f t="shared" si="75"/>
        <v>157.43857919932518</v>
      </c>
      <c r="I420" s="8">
        <f t="shared" si="77"/>
        <v>28.51479931014442</v>
      </c>
      <c r="J420" s="8">
        <f t="shared" si="76"/>
        <v>18.51772719051092</v>
      </c>
      <c r="K420" s="8">
        <f t="shared" si="78"/>
        <v>175.9563063898361</v>
      </c>
      <c r="L420" s="8"/>
      <c r="M420" s="8"/>
      <c r="N420" s="8">
        <v>98</v>
      </c>
      <c r="O420" s="8"/>
      <c r="P420" s="64"/>
      <c r="Q420" s="11"/>
      <c r="R420" s="65"/>
      <c r="S420" s="65"/>
      <c r="T420" s="11"/>
      <c r="U420" s="65"/>
      <c r="V420" s="65"/>
      <c r="W420" s="11"/>
      <c r="X420" s="65"/>
      <c r="Y420" s="65"/>
      <c r="Z420" s="65"/>
      <c r="AA420" s="65"/>
      <c r="AB420" s="65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  <c r="BK420" s="11"/>
      <c r="BL420" s="11"/>
      <c r="BM420" s="11"/>
      <c r="BN420" s="11"/>
      <c r="BO420" s="11"/>
      <c r="BP420" s="11"/>
      <c r="BQ420" s="11"/>
      <c r="BR420" s="11"/>
      <c r="BS420" s="11"/>
      <c r="BT420" s="11"/>
      <c r="BU420" s="65"/>
      <c r="BV420" s="11"/>
      <c r="BW420" s="11"/>
      <c r="BX420" s="11"/>
      <c r="BY420" s="11"/>
      <c r="BZ420" s="11"/>
      <c r="CA420" s="11"/>
      <c r="CB420" s="11"/>
      <c r="CC420" s="11"/>
      <c r="CD420" s="11"/>
      <c r="CE420" s="11"/>
      <c r="CF420" s="11"/>
      <c r="CG420" s="11"/>
      <c r="CH420" s="11"/>
      <c r="CI420" s="11"/>
      <c r="CJ420" s="11"/>
      <c r="CK420" s="11"/>
      <c r="CL420" s="11"/>
      <c r="CM420" s="11"/>
      <c r="CN420" s="11"/>
      <c r="CO420" s="11"/>
      <c r="CP420" s="11"/>
      <c r="CQ420" s="11"/>
      <c r="CR420" s="11"/>
      <c r="CS420" s="11"/>
      <c r="CT420" s="11"/>
      <c r="CU420" s="11"/>
      <c r="CV420" s="11"/>
      <c r="CW420" s="11"/>
      <c r="CX420" s="11"/>
      <c r="CY420" s="11"/>
      <c r="CZ420" s="11"/>
      <c r="DA420" s="11"/>
      <c r="DB420" s="11"/>
      <c r="DC420" s="11"/>
      <c r="DD420" s="11"/>
      <c r="DE420" s="11"/>
      <c r="DF420" s="11"/>
      <c r="DG420" s="11"/>
      <c r="DH420" s="11"/>
      <c r="DI420" s="11"/>
      <c r="DJ420" s="11"/>
      <c r="DK420" s="11"/>
      <c r="DL420" s="11"/>
      <c r="DM420" s="11"/>
      <c r="DN420" s="11"/>
      <c r="DO420" s="11"/>
      <c r="DP420" s="11"/>
      <c r="DQ420" s="11"/>
      <c r="DR420" s="11"/>
      <c r="DS420" s="11"/>
      <c r="DT420" s="11"/>
      <c r="DU420" s="11"/>
      <c r="DV420" s="11"/>
      <c r="DW420" s="11"/>
      <c r="DX420" s="11"/>
    </row>
    <row r="421" spans="6:128" ht="12.75">
      <c r="F421" s="11"/>
      <c r="G421" s="9">
        <f t="shared" si="79"/>
        <v>418</v>
      </c>
      <c r="H421" s="8">
        <f t="shared" si="75"/>
        <v>157.38049903706593</v>
      </c>
      <c r="I421" s="8">
        <f t="shared" si="77"/>
        <v>28.833635269318478</v>
      </c>
      <c r="J421" s="8">
        <f t="shared" si="76"/>
        <v>18.017254983928975</v>
      </c>
      <c r="K421" s="8">
        <f t="shared" si="78"/>
        <v>175.3977540209949</v>
      </c>
      <c r="L421" s="8"/>
      <c r="M421" s="8"/>
      <c r="N421" s="8">
        <v>99</v>
      </c>
      <c r="O421" s="8"/>
      <c r="P421" s="64"/>
      <c r="Q421" s="11"/>
      <c r="R421" s="65"/>
      <c r="S421" s="65"/>
      <c r="T421" s="11"/>
      <c r="U421" s="65"/>
      <c r="V421" s="65"/>
      <c r="W421" s="11"/>
      <c r="X421" s="65"/>
      <c r="Y421" s="65"/>
      <c r="Z421" s="65"/>
      <c r="AA421" s="65"/>
      <c r="AB421" s="65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  <c r="BK421" s="11"/>
      <c r="BL421" s="11"/>
      <c r="BM421" s="11"/>
      <c r="BN421" s="11"/>
      <c r="BO421" s="11"/>
      <c r="BP421" s="11"/>
      <c r="BQ421" s="11"/>
      <c r="BR421" s="11"/>
      <c r="BS421" s="11"/>
      <c r="BT421" s="11"/>
      <c r="BU421" s="65"/>
      <c r="BV421" s="11"/>
      <c r="BW421" s="11"/>
      <c r="BX421" s="11"/>
      <c r="BY421" s="11"/>
      <c r="BZ421" s="11"/>
      <c r="CA421" s="11"/>
      <c r="CB421" s="11"/>
      <c r="CC421" s="11"/>
      <c r="CD421" s="11"/>
      <c r="CE421" s="11"/>
      <c r="CF421" s="11"/>
      <c r="CG421" s="11"/>
      <c r="CH421" s="11"/>
      <c r="CI421" s="11"/>
      <c r="CJ421" s="11"/>
      <c r="CK421" s="11"/>
      <c r="CL421" s="11"/>
      <c r="CM421" s="11"/>
      <c r="CN421" s="11"/>
      <c r="CO421" s="11"/>
      <c r="CP421" s="11"/>
      <c r="CQ421" s="11"/>
      <c r="CR421" s="11"/>
      <c r="CS421" s="11"/>
      <c r="CT421" s="11"/>
      <c r="CU421" s="11"/>
      <c r="CV421" s="11"/>
      <c r="CW421" s="11"/>
      <c r="CX421" s="11"/>
      <c r="CY421" s="11"/>
      <c r="CZ421" s="11"/>
      <c r="DA421" s="11"/>
      <c r="DB421" s="11"/>
      <c r="DC421" s="11"/>
      <c r="DD421" s="11"/>
      <c r="DE421" s="11"/>
      <c r="DF421" s="11"/>
      <c r="DG421" s="11"/>
      <c r="DH421" s="11"/>
      <c r="DI421" s="11"/>
      <c r="DJ421" s="11"/>
      <c r="DK421" s="11"/>
      <c r="DL421" s="11"/>
      <c r="DM421" s="11"/>
      <c r="DN421" s="11"/>
      <c r="DO421" s="11"/>
      <c r="DP421" s="11"/>
      <c r="DQ421" s="11"/>
      <c r="DR421" s="11"/>
      <c r="DS421" s="11"/>
      <c r="DT421" s="11"/>
      <c r="DU421" s="11"/>
      <c r="DV421" s="11"/>
      <c r="DW421" s="11"/>
      <c r="DX421" s="11"/>
    </row>
    <row r="422" spans="6:128" ht="12.75">
      <c r="F422" s="11"/>
      <c r="G422" s="9">
        <f t="shared" si="79"/>
        <v>419</v>
      </c>
      <c r="H422" s="8">
        <f t="shared" si="75"/>
        <v>157.3233785446707</v>
      </c>
      <c r="I422" s="8">
        <f t="shared" si="77"/>
        <v>29.143688223871813</v>
      </c>
      <c r="J422" s="8">
        <f t="shared" si="76"/>
        <v>17.51129454694185</v>
      </c>
      <c r="K422" s="8">
        <f t="shared" si="78"/>
        <v>174.83467309161256</v>
      </c>
      <c r="L422" s="8"/>
      <c r="M422" s="8"/>
      <c r="N422" s="8">
        <v>100</v>
      </c>
      <c r="O422" s="8"/>
      <c r="P422" s="64"/>
      <c r="Q422" s="11"/>
      <c r="R422" s="65"/>
      <c r="S422" s="65"/>
      <c r="T422" s="11"/>
      <c r="U422" s="65"/>
      <c r="V422" s="65"/>
      <c r="W422" s="11"/>
      <c r="X422" s="65"/>
      <c r="Y422" s="65"/>
      <c r="Z422" s="65"/>
      <c r="AA422" s="65"/>
      <c r="AB422" s="65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  <c r="BJ422" s="11"/>
      <c r="BK422" s="11"/>
      <c r="BL422" s="11"/>
      <c r="BM422" s="11"/>
      <c r="BN422" s="11"/>
      <c r="BO422" s="11"/>
      <c r="BP422" s="11"/>
      <c r="BQ422" s="11"/>
      <c r="BR422" s="11"/>
      <c r="BS422" s="11"/>
      <c r="BT422" s="11"/>
      <c r="BU422" s="65"/>
      <c r="BV422" s="11"/>
      <c r="BW422" s="11"/>
      <c r="BX422" s="11"/>
      <c r="BY422" s="11"/>
      <c r="BZ422" s="11"/>
      <c r="CA422" s="11"/>
      <c r="CB422" s="11"/>
      <c r="CC422" s="11"/>
      <c r="CD422" s="11"/>
      <c r="CE422" s="11"/>
      <c r="CF422" s="11"/>
      <c r="CG422" s="11"/>
      <c r="CH422" s="11"/>
      <c r="CI422" s="11"/>
      <c r="CJ422" s="11"/>
      <c r="CK422" s="11"/>
      <c r="CL422" s="11"/>
      <c r="CM422" s="11"/>
      <c r="CN422" s="11"/>
      <c r="CO422" s="11"/>
      <c r="CP422" s="11"/>
      <c r="CQ422" s="11"/>
      <c r="CR422" s="11"/>
      <c r="CS422" s="11"/>
      <c r="CT422" s="11"/>
      <c r="CU422" s="11"/>
      <c r="CV422" s="11"/>
      <c r="CW422" s="11"/>
      <c r="CX422" s="11"/>
      <c r="CY422" s="11"/>
      <c r="CZ422" s="11"/>
      <c r="DA422" s="11"/>
      <c r="DB422" s="11"/>
      <c r="DC422" s="11"/>
      <c r="DD422" s="11"/>
      <c r="DE422" s="11"/>
      <c r="DF422" s="11"/>
      <c r="DG422" s="11"/>
      <c r="DH422" s="11"/>
      <c r="DI422" s="11"/>
      <c r="DJ422" s="11"/>
      <c r="DK422" s="11"/>
      <c r="DL422" s="11"/>
      <c r="DM422" s="11"/>
      <c r="DN422" s="11"/>
      <c r="DO422" s="11"/>
      <c r="DP422" s="11"/>
      <c r="DQ422" s="11"/>
      <c r="DR422" s="11"/>
      <c r="DS422" s="11"/>
      <c r="DT422" s="11"/>
      <c r="DU422" s="11"/>
      <c r="DV422" s="11"/>
      <c r="DW422" s="11"/>
      <c r="DX422" s="11"/>
    </row>
    <row r="423" spans="6:128" ht="12.75">
      <c r="F423" s="11"/>
      <c r="G423" s="9">
        <f t="shared" si="79"/>
        <v>420</v>
      </c>
      <c r="H423" s="8">
        <f t="shared" si="75"/>
        <v>157.26728839781018</v>
      </c>
      <c r="I423" s="8">
        <f t="shared" si="77"/>
        <v>29.44486372867092</v>
      </c>
      <c r="J423" s="8">
        <f t="shared" si="76"/>
        <v>16.99999999999999</v>
      </c>
      <c r="K423" s="8">
        <f t="shared" si="78"/>
        <v>174.26728839781018</v>
      </c>
      <c r="L423" s="8"/>
      <c r="M423" s="8"/>
      <c r="N423" s="8">
        <v>101</v>
      </c>
      <c r="O423" s="8"/>
      <c r="P423" s="64"/>
      <c r="Q423" s="11"/>
      <c r="R423" s="65"/>
      <c r="S423" s="65"/>
      <c r="T423" s="11"/>
      <c r="U423" s="65"/>
      <c r="V423" s="65"/>
      <c r="W423" s="11"/>
      <c r="X423" s="65"/>
      <c r="Y423" s="65"/>
      <c r="Z423" s="65"/>
      <c r="AA423" s="65"/>
      <c r="AB423" s="65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  <c r="BK423" s="11"/>
      <c r="BL423" s="11"/>
      <c r="BM423" s="11"/>
      <c r="BN423" s="11"/>
      <c r="BO423" s="11"/>
      <c r="BP423" s="11"/>
      <c r="BQ423" s="11"/>
      <c r="BR423" s="11"/>
      <c r="BS423" s="11"/>
      <c r="BT423" s="11"/>
      <c r="BU423" s="65"/>
      <c r="BV423" s="11"/>
      <c r="BW423" s="11"/>
      <c r="BX423" s="11"/>
      <c r="BY423" s="11"/>
      <c r="BZ423" s="11"/>
      <c r="CA423" s="11"/>
      <c r="CB423" s="11"/>
      <c r="CC423" s="11"/>
      <c r="CD423" s="11"/>
      <c r="CE423" s="11"/>
      <c r="CF423" s="11"/>
      <c r="CG423" s="11"/>
      <c r="CH423" s="11"/>
      <c r="CI423" s="11"/>
      <c r="CJ423" s="11"/>
      <c r="CK423" s="11"/>
      <c r="CL423" s="11"/>
      <c r="CM423" s="11"/>
      <c r="CN423" s="11"/>
      <c r="CO423" s="11"/>
      <c r="CP423" s="11"/>
      <c r="CQ423" s="11"/>
      <c r="CR423" s="11"/>
      <c r="CS423" s="11"/>
      <c r="CT423" s="11"/>
      <c r="CU423" s="11"/>
      <c r="CV423" s="11"/>
      <c r="CW423" s="11"/>
      <c r="CX423" s="11"/>
      <c r="CY423" s="11"/>
      <c r="CZ423" s="11"/>
      <c r="DA423" s="11"/>
      <c r="DB423" s="11"/>
      <c r="DC423" s="11"/>
      <c r="DD423" s="11"/>
      <c r="DE423" s="11"/>
      <c r="DF423" s="11"/>
      <c r="DG423" s="11"/>
      <c r="DH423" s="11"/>
      <c r="DI423" s="11"/>
      <c r="DJ423" s="11"/>
      <c r="DK423" s="11"/>
      <c r="DL423" s="11"/>
      <c r="DM423" s="11"/>
      <c r="DN423" s="11"/>
      <c r="DO423" s="11"/>
      <c r="DP423" s="11"/>
      <c r="DQ423" s="11"/>
      <c r="DR423" s="11"/>
      <c r="DS423" s="11"/>
      <c r="DT423" s="11"/>
      <c r="DU423" s="11"/>
      <c r="DV423" s="11"/>
      <c r="DW423" s="11"/>
      <c r="DX423" s="11"/>
    </row>
    <row r="424" spans="6:128" ht="12.75">
      <c r="F424" s="11"/>
      <c r="G424" s="9">
        <f t="shared" si="79"/>
        <v>421</v>
      </c>
      <c r="H424" s="8">
        <f t="shared" si="75"/>
        <v>157.21229807261648</v>
      </c>
      <c r="I424" s="8">
        <f t="shared" si="77"/>
        <v>29.737070042739443</v>
      </c>
      <c r="J424" s="8">
        <f t="shared" si="76"/>
        <v>16.48352708837548</v>
      </c>
      <c r="K424" s="8">
        <f t="shared" si="78"/>
        <v>173.69582516099194</v>
      </c>
      <c r="L424" s="8"/>
      <c r="M424" s="8"/>
      <c r="N424" s="8">
        <v>102</v>
      </c>
      <c r="O424" s="8"/>
      <c r="P424" s="64"/>
      <c r="Q424" s="11"/>
      <c r="R424" s="65"/>
      <c r="S424" s="65"/>
      <c r="T424" s="11"/>
      <c r="U424" s="65"/>
      <c r="V424" s="65"/>
      <c r="W424" s="11"/>
      <c r="X424" s="65"/>
      <c r="Y424" s="65"/>
      <c r="Z424" s="65"/>
      <c r="AA424" s="65"/>
      <c r="AB424" s="65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  <c r="BK424" s="11"/>
      <c r="BL424" s="11"/>
      <c r="BM424" s="11"/>
      <c r="BN424" s="11"/>
      <c r="BO424" s="11"/>
      <c r="BP424" s="11"/>
      <c r="BQ424" s="11"/>
      <c r="BR424" s="11"/>
      <c r="BS424" s="11"/>
      <c r="BT424" s="11"/>
      <c r="BU424" s="65"/>
      <c r="BV424" s="11"/>
      <c r="BW424" s="11"/>
      <c r="BX424" s="11"/>
      <c r="BY424" s="11"/>
      <c r="BZ424" s="11"/>
      <c r="CA424" s="11"/>
      <c r="CB424" s="11"/>
      <c r="CC424" s="11"/>
      <c r="CD424" s="11"/>
      <c r="CE424" s="11"/>
      <c r="CF424" s="11"/>
      <c r="CG424" s="11"/>
      <c r="CH424" s="11"/>
      <c r="CI424" s="11"/>
      <c r="CJ424" s="11"/>
      <c r="CK424" s="11"/>
      <c r="CL424" s="11"/>
      <c r="CM424" s="11"/>
      <c r="CN424" s="11"/>
      <c r="CO424" s="11"/>
      <c r="CP424" s="11"/>
      <c r="CQ424" s="11"/>
      <c r="CR424" s="11"/>
      <c r="CS424" s="11"/>
      <c r="CT424" s="11"/>
      <c r="CU424" s="11"/>
      <c r="CV424" s="11"/>
      <c r="CW424" s="11"/>
      <c r="CX424" s="11"/>
      <c r="CY424" s="11"/>
      <c r="CZ424" s="11"/>
      <c r="DA424" s="11"/>
      <c r="DB424" s="11"/>
      <c r="DC424" s="11"/>
      <c r="DD424" s="11"/>
      <c r="DE424" s="11"/>
      <c r="DF424" s="11"/>
      <c r="DG424" s="11"/>
      <c r="DH424" s="11"/>
      <c r="DI424" s="11"/>
      <c r="DJ424" s="11"/>
      <c r="DK424" s="11"/>
      <c r="DL424" s="11"/>
      <c r="DM424" s="11"/>
      <c r="DN424" s="11"/>
      <c r="DO424" s="11"/>
      <c r="DP424" s="11"/>
      <c r="DQ424" s="11"/>
      <c r="DR424" s="11"/>
      <c r="DS424" s="11"/>
      <c r="DT424" s="11"/>
      <c r="DU424" s="11"/>
      <c r="DV424" s="11"/>
      <c r="DW424" s="11"/>
      <c r="DX424" s="11"/>
    </row>
    <row r="425" spans="6:128" ht="12.75">
      <c r="F425" s="11"/>
      <c r="G425" s="9">
        <f t="shared" si="79"/>
        <v>422</v>
      </c>
      <c r="H425" s="8">
        <f t="shared" si="75"/>
        <v>157.1584757555058</v>
      </c>
      <c r="I425" s="8">
        <f t="shared" si="77"/>
        <v>30.020218157203512</v>
      </c>
      <c r="J425" s="8">
        <f t="shared" si="76"/>
        <v>15.96203313472029</v>
      </c>
      <c r="K425" s="8">
        <f t="shared" si="78"/>
        <v>173.1205088902261</v>
      </c>
      <c r="L425" s="8"/>
      <c r="M425" s="8"/>
      <c r="N425" s="8">
        <v>103</v>
      </c>
      <c r="O425" s="8"/>
      <c r="P425" s="64"/>
      <c r="Q425" s="11"/>
      <c r="R425" s="65"/>
      <c r="S425" s="65"/>
      <c r="T425" s="11"/>
      <c r="U425" s="65"/>
      <c r="V425" s="65"/>
      <c r="W425" s="11"/>
      <c r="X425" s="65"/>
      <c r="Y425" s="65"/>
      <c r="Z425" s="65"/>
      <c r="AA425" s="65"/>
      <c r="AB425" s="65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  <c r="BK425" s="11"/>
      <c r="BL425" s="11"/>
      <c r="BM425" s="11"/>
      <c r="BN425" s="11"/>
      <c r="BO425" s="11"/>
      <c r="BP425" s="11"/>
      <c r="BQ425" s="11"/>
      <c r="BR425" s="11"/>
      <c r="BS425" s="11"/>
      <c r="BT425" s="11"/>
      <c r="BU425" s="65"/>
      <c r="BV425" s="11"/>
      <c r="BW425" s="11"/>
      <c r="BX425" s="11"/>
      <c r="BY425" s="11"/>
      <c r="BZ425" s="11"/>
      <c r="CA425" s="11"/>
      <c r="CB425" s="11"/>
      <c r="CC425" s="11"/>
      <c r="CD425" s="11"/>
      <c r="CE425" s="11"/>
      <c r="CF425" s="11"/>
      <c r="CG425" s="11"/>
      <c r="CH425" s="11"/>
      <c r="CI425" s="11"/>
      <c r="CJ425" s="11"/>
      <c r="CK425" s="11"/>
      <c r="CL425" s="11"/>
      <c r="CM425" s="11"/>
      <c r="CN425" s="11"/>
      <c r="CO425" s="11"/>
      <c r="CP425" s="11"/>
      <c r="CQ425" s="11"/>
      <c r="CR425" s="11"/>
      <c r="CS425" s="11"/>
      <c r="CT425" s="11"/>
      <c r="CU425" s="11"/>
      <c r="CV425" s="11"/>
      <c r="CW425" s="11"/>
      <c r="CX425" s="11"/>
      <c r="CY425" s="11"/>
      <c r="CZ425" s="11"/>
      <c r="DA425" s="11"/>
      <c r="DB425" s="11"/>
      <c r="DC425" s="11"/>
      <c r="DD425" s="11"/>
      <c r="DE425" s="11"/>
      <c r="DF425" s="11"/>
      <c r="DG425" s="11"/>
      <c r="DH425" s="11"/>
      <c r="DI425" s="11"/>
      <c r="DJ425" s="11"/>
      <c r="DK425" s="11"/>
      <c r="DL425" s="11"/>
      <c r="DM425" s="11"/>
      <c r="DN425" s="11"/>
      <c r="DO425" s="11"/>
      <c r="DP425" s="11"/>
      <c r="DQ425" s="11"/>
      <c r="DR425" s="11"/>
      <c r="DS425" s="11"/>
      <c r="DT425" s="11"/>
      <c r="DU425" s="11"/>
      <c r="DV425" s="11"/>
      <c r="DW425" s="11"/>
      <c r="DX425" s="11"/>
    </row>
    <row r="426" spans="6:128" ht="12.75">
      <c r="F426" s="11"/>
      <c r="G426" s="9">
        <f t="shared" si="79"/>
        <v>423</v>
      </c>
      <c r="H426" s="8">
        <f t="shared" si="75"/>
        <v>157.10588825430747</v>
      </c>
      <c r="I426" s="8">
        <f t="shared" si="77"/>
        <v>30.294221822404502</v>
      </c>
      <c r="J426" s="8">
        <f t="shared" si="76"/>
        <v>15.435676991144598</v>
      </c>
      <c r="K426" s="8">
        <f t="shared" si="78"/>
        <v>172.54156524545206</v>
      </c>
      <c r="L426" s="8"/>
      <c r="M426" s="8"/>
      <c r="N426" s="8">
        <v>104</v>
      </c>
      <c r="O426" s="8"/>
      <c r="P426" s="64"/>
      <c r="Q426" s="11"/>
      <c r="R426" s="65"/>
      <c r="S426" s="65"/>
      <c r="T426" s="11"/>
      <c r="U426" s="65"/>
      <c r="V426" s="65"/>
      <c r="W426" s="11"/>
      <c r="X426" s="65"/>
      <c r="Y426" s="65"/>
      <c r="Z426" s="65"/>
      <c r="AA426" s="65"/>
      <c r="AB426" s="65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  <c r="BK426" s="11"/>
      <c r="BL426" s="11"/>
      <c r="BM426" s="11"/>
      <c r="BN426" s="11"/>
      <c r="BO426" s="11"/>
      <c r="BP426" s="11"/>
      <c r="BQ426" s="11"/>
      <c r="BR426" s="11"/>
      <c r="BS426" s="11"/>
      <c r="BT426" s="11"/>
      <c r="BU426" s="65"/>
      <c r="BV426" s="11"/>
      <c r="BW426" s="11"/>
      <c r="BX426" s="11"/>
      <c r="BY426" s="11"/>
      <c r="BZ426" s="11"/>
      <c r="CA426" s="11"/>
      <c r="CB426" s="11"/>
      <c r="CC426" s="11"/>
      <c r="CD426" s="11"/>
      <c r="CE426" s="11"/>
      <c r="CF426" s="11"/>
      <c r="CG426" s="11"/>
      <c r="CH426" s="11"/>
      <c r="CI426" s="11"/>
      <c r="CJ426" s="11"/>
      <c r="CK426" s="11"/>
      <c r="CL426" s="11"/>
      <c r="CM426" s="11"/>
      <c r="CN426" s="11"/>
      <c r="CO426" s="11"/>
      <c r="CP426" s="11"/>
      <c r="CQ426" s="11"/>
      <c r="CR426" s="11"/>
      <c r="CS426" s="11"/>
      <c r="CT426" s="11"/>
      <c r="CU426" s="11"/>
      <c r="CV426" s="11"/>
      <c r="CW426" s="11"/>
      <c r="CX426" s="11"/>
      <c r="CY426" s="11"/>
      <c r="CZ426" s="11"/>
      <c r="DA426" s="11"/>
      <c r="DB426" s="11"/>
      <c r="DC426" s="11"/>
      <c r="DD426" s="11"/>
      <c r="DE426" s="11"/>
      <c r="DF426" s="11"/>
      <c r="DG426" s="11"/>
      <c r="DH426" s="11"/>
      <c r="DI426" s="11"/>
      <c r="DJ426" s="11"/>
      <c r="DK426" s="11"/>
      <c r="DL426" s="11"/>
      <c r="DM426" s="11"/>
      <c r="DN426" s="11"/>
      <c r="DO426" s="11"/>
      <c r="DP426" s="11"/>
      <c r="DQ426" s="11"/>
      <c r="DR426" s="11"/>
      <c r="DS426" s="11"/>
      <c r="DT426" s="11"/>
      <c r="DU426" s="11"/>
      <c r="DV426" s="11"/>
      <c r="DW426" s="11"/>
      <c r="DX426" s="11"/>
    </row>
    <row r="427" spans="6:128" ht="12.75">
      <c r="F427" s="11"/>
      <c r="G427" s="9">
        <f t="shared" si="79"/>
        <v>424</v>
      </c>
      <c r="H427" s="8">
        <f t="shared" si="75"/>
        <v>157.05460091083538</v>
      </c>
      <c r="I427" s="8">
        <f t="shared" si="77"/>
        <v>30.55899757417167</v>
      </c>
      <c r="J427" s="8">
        <f t="shared" si="76"/>
        <v>14.904618990828647</v>
      </c>
      <c r="K427" s="8">
        <f t="shared" si="78"/>
        <v>171.95921990166403</v>
      </c>
      <c r="L427" s="8"/>
      <c r="M427" s="8"/>
      <c r="N427" s="8">
        <v>105</v>
      </c>
      <c r="O427" s="8"/>
      <c r="P427" s="64"/>
      <c r="Q427" s="11"/>
      <c r="R427" s="65"/>
      <c r="S427" s="65"/>
      <c r="T427" s="11"/>
      <c r="U427" s="65"/>
      <c r="V427" s="65"/>
      <c r="W427" s="11"/>
      <c r="X427" s="65"/>
      <c r="Y427" s="65"/>
      <c r="Z427" s="65"/>
      <c r="AA427" s="65"/>
      <c r="AB427" s="65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  <c r="BK427" s="11"/>
      <c r="BL427" s="11"/>
      <c r="BM427" s="11"/>
      <c r="BN427" s="11"/>
      <c r="BO427" s="11"/>
      <c r="BP427" s="11"/>
      <c r="BQ427" s="11"/>
      <c r="BR427" s="11"/>
      <c r="BS427" s="11"/>
      <c r="BT427" s="11"/>
      <c r="BU427" s="65"/>
      <c r="BV427" s="11"/>
      <c r="BW427" s="11"/>
      <c r="BX427" s="11"/>
      <c r="BY427" s="11"/>
      <c r="BZ427" s="11"/>
      <c r="CA427" s="11"/>
      <c r="CB427" s="11"/>
      <c r="CC427" s="11"/>
      <c r="CD427" s="11"/>
      <c r="CE427" s="11"/>
      <c r="CF427" s="11"/>
      <c r="CG427" s="11"/>
      <c r="CH427" s="11"/>
      <c r="CI427" s="11"/>
      <c r="CJ427" s="11"/>
      <c r="CK427" s="11"/>
      <c r="CL427" s="11"/>
      <c r="CM427" s="11"/>
      <c r="CN427" s="11"/>
      <c r="CO427" s="11"/>
      <c r="CP427" s="11"/>
      <c r="CQ427" s="11"/>
      <c r="CR427" s="11"/>
      <c r="CS427" s="11"/>
      <c r="CT427" s="11"/>
      <c r="CU427" s="11"/>
      <c r="CV427" s="11"/>
      <c r="CW427" s="11"/>
      <c r="CX427" s="11"/>
      <c r="CY427" s="11"/>
      <c r="CZ427" s="11"/>
      <c r="DA427" s="11"/>
      <c r="DB427" s="11"/>
      <c r="DC427" s="11"/>
      <c r="DD427" s="11"/>
      <c r="DE427" s="11"/>
      <c r="DF427" s="11"/>
      <c r="DG427" s="11"/>
      <c r="DH427" s="11"/>
      <c r="DI427" s="11"/>
      <c r="DJ427" s="11"/>
      <c r="DK427" s="11"/>
      <c r="DL427" s="11"/>
      <c r="DM427" s="11"/>
      <c r="DN427" s="11"/>
      <c r="DO427" s="11"/>
      <c r="DP427" s="11"/>
      <c r="DQ427" s="11"/>
      <c r="DR427" s="11"/>
      <c r="DS427" s="11"/>
      <c r="DT427" s="11"/>
      <c r="DU427" s="11"/>
      <c r="DV427" s="11"/>
      <c r="DW427" s="11"/>
      <c r="DX427" s="11"/>
    </row>
    <row r="428" spans="6:128" ht="12.75">
      <c r="F428" s="11"/>
      <c r="G428" s="9">
        <f t="shared" si="79"/>
        <v>425</v>
      </c>
      <c r="H428" s="8">
        <f t="shared" si="75"/>
        <v>157.0046775150383</v>
      </c>
      <c r="I428" s="8">
        <f t="shared" si="77"/>
        <v>30.81446475924609</v>
      </c>
      <c r="J428" s="8">
        <f t="shared" si="76"/>
        <v>14.369020899183802</v>
      </c>
      <c r="K428" s="8">
        <f t="shared" si="78"/>
        <v>171.3736984142221</v>
      </c>
      <c r="L428" s="8"/>
      <c r="M428" s="8"/>
      <c r="N428" s="8">
        <v>106</v>
      </c>
      <c r="O428" s="8"/>
      <c r="P428" s="64"/>
      <c r="Q428" s="11"/>
      <c r="R428" s="65"/>
      <c r="S428" s="65"/>
      <c r="T428" s="11"/>
      <c r="U428" s="65"/>
      <c r="V428" s="65"/>
      <c r="W428" s="11"/>
      <c r="X428" s="65"/>
      <c r="Y428" s="65"/>
      <c r="Z428" s="65"/>
      <c r="AA428" s="65"/>
      <c r="AB428" s="65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  <c r="BK428" s="11"/>
      <c r="BL428" s="11"/>
      <c r="BM428" s="11"/>
      <c r="BN428" s="11"/>
      <c r="BO428" s="11"/>
      <c r="BP428" s="11"/>
      <c r="BQ428" s="11"/>
      <c r="BR428" s="11"/>
      <c r="BS428" s="11"/>
      <c r="BT428" s="11"/>
      <c r="BU428" s="65"/>
      <c r="BV428" s="11"/>
      <c r="BW428" s="11"/>
      <c r="BX428" s="11"/>
      <c r="BY428" s="11"/>
      <c r="BZ428" s="11"/>
      <c r="CA428" s="11"/>
      <c r="CB428" s="11"/>
      <c r="CC428" s="11"/>
      <c r="CD428" s="11"/>
      <c r="CE428" s="11"/>
      <c r="CF428" s="11"/>
      <c r="CG428" s="11"/>
      <c r="CH428" s="11"/>
      <c r="CI428" s="11"/>
      <c r="CJ428" s="11"/>
      <c r="CK428" s="11"/>
      <c r="CL428" s="11"/>
      <c r="CM428" s="11"/>
      <c r="CN428" s="11"/>
      <c r="CO428" s="11"/>
      <c r="CP428" s="11"/>
      <c r="CQ428" s="11"/>
      <c r="CR428" s="11"/>
      <c r="CS428" s="11"/>
      <c r="CT428" s="11"/>
      <c r="CU428" s="11"/>
      <c r="CV428" s="11"/>
      <c r="CW428" s="11"/>
      <c r="CX428" s="11"/>
      <c r="CY428" s="11"/>
      <c r="CZ428" s="11"/>
      <c r="DA428" s="11"/>
      <c r="DB428" s="11"/>
      <c r="DC428" s="11"/>
      <c r="DD428" s="11"/>
      <c r="DE428" s="11"/>
      <c r="DF428" s="11"/>
      <c r="DG428" s="11"/>
      <c r="DH428" s="11"/>
      <c r="DI428" s="11"/>
      <c r="DJ428" s="11"/>
      <c r="DK428" s="11"/>
      <c r="DL428" s="11"/>
      <c r="DM428" s="11"/>
      <c r="DN428" s="11"/>
      <c r="DO428" s="11"/>
      <c r="DP428" s="11"/>
      <c r="DQ428" s="11"/>
      <c r="DR428" s="11"/>
      <c r="DS428" s="11"/>
      <c r="DT428" s="11"/>
      <c r="DU428" s="11"/>
      <c r="DV428" s="11"/>
      <c r="DW428" s="11"/>
      <c r="DX428" s="11"/>
    </row>
    <row r="429" spans="6:128" ht="12.75">
      <c r="F429" s="11"/>
      <c r="G429" s="9">
        <f t="shared" si="79"/>
        <v>426</v>
      </c>
      <c r="H429" s="8">
        <f t="shared" si="75"/>
        <v>156.95618022086478</v>
      </c>
      <c r="I429" s="8">
        <f t="shared" si="77"/>
        <v>31.06054555984843</v>
      </c>
      <c r="J429" s="8">
        <f t="shared" si="76"/>
        <v>13.829045864577207</v>
      </c>
      <c r="K429" s="8">
        <f t="shared" si="78"/>
        <v>170.785226085442</v>
      </c>
      <c r="L429" s="8"/>
      <c r="M429" s="8"/>
      <c r="N429" s="8">
        <v>107</v>
      </c>
      <c r="O429" s="8"/>
      <c r="P429" s="64"/>
      <c r="Q429" s="11"/>
      <c r="R429" s="65"/>
      <c r="S429" s="65"/>
      <c r="T429" s="11"/>
      <c r="U429" s="65"/>
      <c r="V429" s="65"/>
      <c r="W429" s="11"/>
      <c r="X429" s="65"/>
      <c r="Y429" s="65"/>
      <c r="Z429" s="65"/>
      <c r="AA429" s="65"/>
      <c r="AB429" s="65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  <c r="BK429" s="11"/>
      <c r="BL429" s="11"/>
      <c r="BM429" s="11"/>
      <c r="BN429" s="11"/>
      <c r="BO429" s="11"/>
      <c r="BP429" s="11"/>
      <c r="BQ429" s="11"/>
      <c r="BR429" s="11"/>
      <c r="BS429" s="11"/>
      <c r="BT429" s="11"/>
      <c r="BU429" s="65"/>
      <c r="BV429" s="11"/>
      <c r="BW429" s="11"/>
      <c r="BX429" s="11"/>
      <c r="BY429" s="11"/>
      <c r="BZ429" s="11"/>
      <c r="CA429" s="11"/>
      <c r="CB429" s="11"/>
      <c r="CC429" s="11"/>
      <c r="CD429" s="11"/>
      <c r="CE429" s="11"/>
      <c r="CF429" s="11"/>
      <c r="CG429" s="11"/>
      <c r="CH429" s="11"/>
      <c r="CI429" s="11"/>
      <c r="CJ429" s="11"/>
      <c r="CK429" s="11"/>
      <c r="CL429" s="11"/>
      <c r="CM429" s="11"/>
      <c r="CN429" s="11"/>
      <c r="CO429" s="11"/>
      <c r="CP429" s="11"/>
      <c r="CQ429" s="11"/>
      <c r="CR429" s="11"/>
      <c r="CS429" s="11"/>
      <c r="CT429" s="11"/>
      <c r="CU429" s="11"/>
      <c r="CV429" s="11"/>
      <c r="CW429" s="11"/>
      <c r="CX429" s="11"/>
      <c r="CY429" s="11"/>
      <c r="CZ429" s="11"/>
      <c r="DA429" s="11"/>
      <c r="DB429" s="11"/>
      <c r="DC429" s="11"/>
      <c r="DD429" s="11"/>
      <c r="DE429" s="11"/>
      <c r="DF429" s="11"/>
      <c r="DG429" s="11"/>
      <c r="DH429" s="11"/>
      <c r="DI429" s="11"/>
      <c r="DJ429" s="11"/>
      <c r="DK429" s="11"/>
      <c r="DL429" s="11"/>
      <c r="DM429" s="11"/>
      <c r="DN429" s="11"/>
      <c r="DO429" s="11"/>
      <c r="DP429" s="11"/>
      <c r="DQ429" s="11"/>
      <c r="DR429" s="11"/>
      <c r="DS429" s="11"/>
      <c r="DT429" s="11"/>
      <c r="DU429" s="11"/>
      <c r="DV429" s="11"/>
      <c r="DW429" s="11"/>
      <c r="DX429" s="11"/>
    </row>
    <row r="430" spans="6:128" ht="12.75">
      <c r="F430" s="11"/>
      <c r="G430" s="9">
        <f t="shared" si="79"/>
        <v>427</v>
      </c>
      <c r="H430" s="8">
        <f t="shared" si="75"/>
        <v>156.90916946397587</v>
      </c>
      <c r="I430" s="8">
        <f t="shared" si="77"/>
        <v>31.29716501738298</v>
      </c>
      <c r="J430" s="8">
        <f t="shared" si="76"/>
        <v>13.284858368635286</v>
      </c>
      <c r="K430" s="8">
        <f t="shared" si="78"/>
        <v>170.19402783261117</v>
      </c>
      <c r="L430" s="8"/>
      <c r="M430" s="8"/>
      <c r="N430" s="8">
        <v>108</v>
      </c>
      <c r="O430" s="8"/>
      <c r="P430" s="64"/>
      <c r="Q430" s="11"/>
      <c r="R430" s="65"/>
      <c r="S430" s="65"/>
      <c r="T430" s="11"/>
      <c r="U430" s="65"/>
      <c r="V430" s="65"/>
      <c r="W430" s="11"/>
      <c r="X430" s="65"/>
      <c r="Y430" s="65"/>
      <c r="Z430" s="65"/>
      <c r="AA430" s="65"/>
      <c r="AB430" s="65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  <c r="BN430" s="11"/>
      <c r="BO430" s="11"/>
      <c r="BP430" s="11"/>
      <c r="BQ430" s="11"/>
      <c r="BR430" s="11"/>
      <c r="BS430" s="11"/>
      <c r="BT430" s="11"/>
      <c r="BU430" s="65"/>
      <c r="BV430" s="11"/>
      <c r="BW430" s="11"/>
      <c r="BX430" s="11"/>
      <c r="BY430" s="11"/>
      <c r="BZ430" s="11"/>
      <c r="CA430" s="11"/>
      <c r="CB430" s="11"/>
      <c r="CC430" s="11"/>
      <c r="CD430" s="11"/>
      <c r="CE430" s="11"/>
      <c r="CF430" s="11"/>
      <c r="CG430" s="11"/>
      <c r="CH430" s="11"/>
      <c r="CI430" s="11"/>
      <c r="CJ430" s="11"/>
      <c r="CK430" s="11"/>
      <c r="CL430" s="11"/>
      <c r="CM430" s="11"/>
      <c r="CN430" s="11"/>
      <c r="CO430" s="11"/>
      <c r="CP430" s="11"/>
      <c r="CQ430" s="11"/>
      <c r="CR430" s="11"/>
      <c r="CS430" s="11"/>
      <c r="CT430" s="11"/>
      <c r="CU430" s="11"/>
      <c r="CV430" s="11"/>
      <c r="CW430" s="11"/>
      <c r="CX430" s="11"/>
      <c r="CY430" s="11"/>
      <c r="CZ430" s="11"/>
      <c r="DA430" s="11"/>
      <c r="DB430" s="11"/>
      <c r="DC430" s="11"/>
      <c r="DD430" s="11"/>
      <c r="DE430" s="11"/>
      <c r="DF430" s="11"/>
      <c r="DG430" s="11"/>
      <c r="DH430" s="11"/>
      <c r="DI430" s="11"/>
      <c r="DJ430" s="11"/>
      <c r="DK430" s="11"/>
      <c r="DL430" s="11"/>
      <c r="DM430" s="11"/>
      <c r="DN430" s="11"/>
      <c r="DO430" s="11"/>
      <c r="DP430" s="11"/>
      <c r="DQ430" s="11"/>
      <c r="DR430" s="11"/>
      <c r="DS430" s="11"/>
      <c r="DT430" s="11"/>
      <c r="DU430" s="11"/>
      <c r="DV430" s="11"/>
      <c r="DW430" s="11"/>
      <c r="DX430" s="11"/>
    </row>
    <row r="431" spans="6:128" ht="12.75">
      <c r="F431" s="11"/>
      <c r="G431" s="9">
        <f t="shared" si="79"/>
        <v>428</v>
      </c>
      <c r="H431" s="8">
        <f t="shared" si="75"/>
        <v>156.86370388144053</v>
      </c>
      <c r="I431" s="8">
        <f t="shared" si="77"/>
        <v>31.524251055270764</v>
      </c>
      <c r="J431" s="8">
        <f t="shared" si="76"/>
        <v>12.73662417614102</v>
      </c>
      <c r="K431" s="8">
        <f t="shared" si="78"/>
        <v>169.60032805758155</v>
      </c>
      <c r="L431" s="8"/>
      <c r="M431" s="8"/>
      <c r="N431" s="8">
        <v>109</v>
      </c>
      <c r="O431" s="8"/>
      <c r="P431" s="64"/>
      <c r="Q431" s="11"/>
      <c r="R431" s="65"/>
      <c r="S431" s="65"/>
      <c r="T431" s="11"/>
      <c r="U431" s="65"/>
      <c r="V431" s="65"/>
      <c r="W431" s="11"/>
      <c r="X431" s="65"/>
      <c r="Y431" s="65"/>
      <c r="Z431" s="65"/>
      <c r="AA431" s="65"/>
      <c r="AB431" s="65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  <c r="BN431" s="11"/>
      <c r="BO431" s="11"/>
      <c r="BP431" s="11"/>
      <c r="BQ431" s="11"/>
      <c r="BR431" s="11"/>
      <c r="BS431" s="11"/>
      <c r="BT431" s="11"/>
      <c r="BU431" s="65"/>
      <c r="BV431" s="11"/>
      <c r="BW431" s="11"/>
      <c r="BX431" s="11"/>
      <c r="BY431" s="11"/>
      <c r="BZ431" s="11"/>
      <c r="CA431" s="11"/>
      <c r="CB431" s="11"/>
      <c r="CC431" s="11"/>
      <c r="CD431" s="11"/>
      <c r="CE431" s="11"/>
      <c r="CF431" s="11"/>
      <c r="CG431" s="11"/>
      <c r="CH431" s="11"/>
      <c r="CI431" s="11"/>
      <c r="CJ431" s="11"/>
      <c r="CK431" s="11"/>
      <c r="CL431" s="11"/>
      <c r="CM431" s="11"/>
      <c r="CN431" s="11"/>
      <c r="CO431" s="11"/>
      <c r="CP431" s="11"/>
      <c r="CQ431" s="11"/>
      <c r="CR431" s="11"/>
      <c r="CS431" s="11"/>
      <c r="CT431" s="11"/>
      <c r="CU431" s="11"/>
      <c r="CV431" s="11"/>
      <c r="CW431" s="11"/>
      <c r="CX431" s="11"/>
      <c r="CY431" s="11"/>
      <c r="CZ431" s="11"/>
      <c r="DA431" s="11"/>
      <c r="DB431" s="11"/>
      <c r="DC431" s="11"/>
      <c r="DD431" s="11"/>
      <c r="DE431" s="11"/>
      <c r="DF431" s="11"/>
      <c r="DG431" s="11"/>
      <c r="DH431" s="11"/>
      <c r="DI431" s="11"/>
      <c r="DJ431" s="11"/>
      <c r="DK431" s="11"/>
      <c r="DL431" s="11"/>
      <c r="DM431" s="11"/>
      <c r="DN431" s="11"/>
      <c r="DO431" s="11"/>
      <c r="DP431" s="11"/>
      <c r="DQ431" s="11"/>
      <c r="DR431" s="11"/>
      <c r="DS431" s="11"/>
      <c r="DT431" s="11"/>
      <c r="DU431" s="11"/>
      <c r="DV431" s="11"/>
      <c r="DW431" s="11"/>
      <c r="DX431" s="11"/>
    </row>
    <row r="432" spans="6:128" ht="12.75">
      <c r="F432" s="11"/>
      <c r="G432" s="9">
        <f t="shared" si="79"/>
        <v>429</v>
      </c>
      <c r="H432" s="8">
        <f t="shared" si="75"/>
        <v>156.81984023354337</v>
      </c>
      <c r="I432" s="8">
        <f t="shared" si="77"/>
        <v>31.74173450090486</v>
      </c>
      <c r="J432" s="8">
        <f t="shared" si="76"/>
        <v>12.184510284540199</v>
      </c>
      <c r="K432" s="8">
        <f t="shared" si="78"/>
        <v>169.00435051808358</v>
      </c>
      <c r="L432" s="8"/>
      <c r="M432" s="8"/>
      <c r="N432" s="8">
        <v>110</v>
      </c>
      <c r="O432" s="8"/>
      <c r="P432" s="64"/>
      <c r="Q432" s="11"/>
      <c r="R432" s="65"/>
      <c r="S432" s="65"/>
      <c r="T432" s="11"/>
      <c r="U432" s="65"/>
      <c r="V432" s="65"/>
      <c r="W432" s="11"/>
      <c r="X432" s="65"/>
      <c r="Y432" s="65"/>
      <c r="Z432" s="65"/>
      <c r="AA432" s="65"/>
      <c r="AB432" s="65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  <c r="BK432" s="11"/>
      <c r="BL432" s="11"/>
      <c r="BM432" s="11"/>
      <c r="BN432" s="11"/>
      <c r="BO432" s="11"/>
      <c r="BP432" s="11"/>
      <c r="BQ432" s="11"/>
      <c r="BR432" s="11"/>
      <c r="BS432" s="11"/>
      <c r="BT432" s="11"/>
      <c r="BU432" s="65"/>
      <c r="BV432" s="11"/>
      <c r="BW432" s="11"/>
      <c r="BX432" s="11"/>
      <c r="BY432" s="11"/>
      <c r="BZ432" s="11"/>
      <c r="CA432" s="11"/>
      <c r="CB432" s="11"/>
      <c r="CC432" s="11"/>
      <c r="CD432" s="11"/>
      <c r="CE432" s="11"/>
      <c r="CF432" s="11"/>
      <c r="CG432" s="11"/>
      <c r="CH432" s="11"/>
      <c r="CI432" s="11"/>
      <c r="CJ432" s="11"/>
      <c r="CK432" s="11"/>
      <c r="CL432" s="11"/>
      <c r="CM432" s="11"/>
      <c r="CN432" s="11"/>
      <c r="CO432" s="11"/>
      <c r="CP432" s="11"/>
      <c r="CQ432" s="11"/>
      <c r="CR432" s="11"/>
      <c r="CS432" s="11"/>
      <c r="CT432" s="11"/>
      <c r="CU432" s="11"/>
      <c r="CV432" s="11"/>
      <c r="CW432" s="11"/>
      <c r="CX432" s="11"/>
      <c r="CY432" s="11"/>
      <c r="CZ432" s="11"/>
      <c r="DA432" s="11"/>
      <c r="DB432" s="11"/>
      <c r="DC432" s="11"/>
      <c r="DD432" s="11"/>
      <c r="DE432" s="11"/>
      <c r="DF432" s="11"/>
      <c r="DG432" s="11"/>
      <c r="DH432" s="11"/>
      <c r="DI432" s="11"/>
      <c r="DJ432" s="11"/>
      <c r="DK432" s="11"/>
      <c r="DL432" s="11"/>
      <c r="DM432" s="11"/>
      <c r="DN432" s="11"/>
      <c r="DO432" s="11"/>
      <c r="DP432" s="11"/>
      <c r="DQ432" s="11"/>
      <c r="DR432" s="11"/>
      <c r="DS432" s="11"/>
      <c r="DT432" s="11"/>
      <c r="DU432" s="11"/>
      <c r="DV432" s="11"/>
      <c r="DW432" s="11"/>
      <c r="DX432" s="11"/>
    </row>
    <row r="433" spans="6:128" ht="12.75">
      <c r="F433" s="11"/>
      <c r="G433" s="9">
        <f t="shared" si="79"/>
        <v>430</v>
      </c>
      <c r="H433" s="8">
        <f t="shared" si="75"/>
        <v>156.77763332783547</v>
      </c>
      <c r="I433" s="8">
        <f t="shared" si="77"/>
        <v>31.949549106720877</v>
      </c>
      <c r="J433" s="8">
        <f t="shared" si="76"/>
        <v>11.628684873072762</v>
      </c>
      <c r="K433" s="8">
        <f t="shared" si="78"/>
        <v>168.40631820090823</v>
      </c>
      <c r="L433" s="8"/>
      <c r="M433" s="8"/>
      <c r="N433" s="8">
        <v>111</v>
      </c>
      <c r="O433" s="8"/>
      <c r="P433" s="64"/>
      <c r="Q433" s="11"/>
      <c r="R433" s="65"/>
      <c r="S433" s="65"/>
      <c r="T433" s="11"/>
      <c r="U433" s="65"/>
      <c r="V433" s="65"/>
      <c r="W433" s="11"/>
      <c r="X433" s="65"/>
      <c r="Y433" s="65"/>
      <c r="Z433" s="65"/>
      <c r="AA433" s="65"/>
      <c r="AB433" s="65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  <c r="BK433" s="11"/>
      <c r="BL433" s="11"/>
      <c r="BM433" s="11"/>
      <c r="BN433" s="11"/>
      <c r="BO433" s="11"/>
      <c r="BP433" s="11"/>
      <c r="BQ433" s="11"/>
      <c r="BR433" s="11"/>
      <c r="BS433" s="11"/>
      <c r="BT433" s="11"/>
      <c r="BU433" s="65"/>
      <c r="BV433" s="11"/>
      <c r="BW433" s="11"/>
      <c r="BX433" s="11"/>
      <c r="BY433" s="11"/>
      <c r="BZ433" s="11"/>
      <c r="CA433" s="11"/>
      <c r="CB433" s="11"/>
      <c r="CC433" s="11"/>
      <c r="CD433" s="11"/>
      <c r="CE433" s="11"/>
      <c r="CF433" s="11"/>
      <c r="CG433" s="11"/>
      <c r="CH433" s="11"/>
      <c r="CI433" s="11"/>
      <c r="CJ433" s="11"/>
      <c r="CK433" s="11"/>
      <c r="CL433" s="11"/>
      <c r="CM433" s="11"/>
      <c r="CN433" s="11"/>
      <c r="CO433" s="11"/>
      <c r="CP433" s="11"/>
      <c r="CQ433" s="11"/>
      <c r="CR433" s="11"/>
      <c r="CS433" s="11"/>
      <c r="CT433" s="11"/>
      <c r="CU433" s="11"/>
      <c r="CV433" s="11"/>
      <c r="CW433" s="11"/>
      <c r="CX433" s="11"/>
      <c r="CY433" s="11"/>
      <c r="CZ433" s="11"/>
      <c r="DA433" s="11"/>
      <c r="DB433" s="11"/>
      <c r="DC433" s="11"/>
      <c r="DD433" s="11"/>
      <c r="DE433" s="11"/>
      <c r="DF433" s="11"/>
      <c r="DG433" s="11"/>
      <c r="DH433" s="11"/>
      <c r="DI433" s="11"/>
      <c r="DJ433" s="11"/>
      <c r="DK433" s="11"/>
      <c r="DL433" s="11"/>
      <c r="DM433" s="11"/>
      <c r="DN433" s="11"/>
      <c r="DO433" s="11"/>
      <c r="DP433" s="11"/>
      <c r="DQ433" s="11"/>
      <c r="DR433" s="11"/>
      <c r="DS433" s="11"/>
      <c r="DT433" s="11"/>
      <c r="DU433" s="11"/>
      <c r="DV433" s="11"/>
      <c r="DW433" s="11"/>
      <c r="DX433" s="11"/>
    </row>
    <row r="434" spans="6:128" ht="12.75">
      <c r="F434" s="11"/>
      <c r="G434" s="9">
        <f t="shared" si="79"/>
        <v>431</v>
      </c>
      <c r="H434" s="8">
        <f t="shared" si="75"/>
        <v>156.73713594555477</v>
      </c>
      <c r="I434" s="8">
        <f t="shared" si="77"/>
        <v>32.14763157037677</v>
      </c>
      <c r="J434" s="8">
        <f t="shared" si="76"/>
        <v>11.06931725154333</v>
      </c>
      <c r="K434" s="8">
        <f t="shared" si="78"/>
        <v>167.8064531970981</v>
      </c>
      <c r="L434" s="8"/>
      <c r="M434" s="8"/>
      <c r="N434" s="8">
        <v>112</v>
      </c>
      <c r="O434" s="8"/>
      <c r="P434" s="64"/>
      <c r="Q434" s="11"/>
      <c r="R434" s="65"/>
      <c r="S434" s="65"/>
      <c r="T434" s="11"/>
      <c r="U434" s="65"/>
      <c r="V434" s="65"/>
      <c r="W434" s="11"/>
      <c r="X434" s="65"/>
      <c r="Y434" s="65"/>
      <c r="Z434" s="65"/>
      <c r="AA434" s="65"/>
      <c r="AB434" s="65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  <c r="BJ434" s="11"/>
      <c r="BK434" s="11"/>
      <c r="BL434" s="11"/>
      <c r="BM434" s="11"/>
      <c r="BN434" s="11"/>
      <c r="BO434" s="11"/>
      <c r="BP434" s="11"/>
      <c r="BQ434" s="11"/>
      <c r="BR434" s="11"/>
      <c r="BS434" s="11"/>
      <c r="BT434" s="11"/>
      <c r="BU434" s="65"/>
      <c r="BV434" s="11"/>
      <c r="BW434" s="11"/>
      <c r="BX434" s="11"/>
      <c r="BY434" s="11"/>
      <c r="BZ434" s="11"/>
      <c r="CA434" s="11"/>
      <c r="CB434" s="11"/>
      <c r="CC434" s="11"/>
      <c r="CD434" s="11"/>
      <c r="CE434" s="11"/>
      <c r="CF434" s="11"/>
      <c r="CG434" s="11"/>
      <c r="CH434" s="11"/>
      <c r="CI434" s="11"/>
      <c r="CJ434" s="11"/>
      <c r="CK434" s="11"/>
      <c r="CL434" s="11"/>
      <c r="CM434" s="11"/>
      <c r="CN434" s="11"/>
      <c r="CO434" s="11"/>
      <c r="CP434" s="11"/>
      <c r="CQ434" s="11"/>
      <c r="CR434" s="11"/>
      <c r="CS434" s="11"/>
      <c r="CT434" s="11"/>
      <c r="CU434" s="11"/>
      <c r="CV434" s="11"/>
      <c r="CW434" s="11"/>
      <c r="CX434" s="11"/>
      <c r="CY434" s="11"/>
      <c r="CZ434" s="11"/>
      <c r="DA434" s="11"/>
      <c r="DB434" s="11"/>
      <c r="DC434" s="11"/>
      <c r="DD434" s="11"/>
      <c r="DE434" s="11"/>
      <c r="DF434" s="11"/>
      <c r="DG434" s="11"/>
      <c r="DH434" s="11"/>
      <c r="DI434" s="11"/>
      <c r="DJ434" s="11"/>
      <c r="DK434" s="11"/>
      <c r="DL434" s="11"/>
      <c r="DM434" s="11"/>
      <c r="DN434" s="11"/>
      <c r="DO434" s="11"/>
      <c r="DP434" s="11"/>
      <c r="DQ434" s="11"/>
      <c r="DR434" s="11"/>
      <c r="DS434" s="11"/>
      <c r="DT434" s="11"/>
      <c r="DU434" s="11"/>
      <c r="DV434" s="11"/>
      <c r="DW434" s="11"/>
      <c r="DX434" s="11"/>
    </row>
    <row r="435" spans="6:128" ht="12.75">
      <c r="F435" s="11"/>
      <c r="G435" s="9">
        <f t="shared" si="79"/>
        <v>432</v>
      </c>
      <c r="H435" s="8">
        <f t="shared" si="75"/>
        <v>156.69839877054034</v>
      </c>
      <c r="I435" s="8">
        <f t="shared" si="77"/>
        <v>32.33592155403522</v>
      </c>
      <c r="J435" s="8">
        <f t="shared" si="76"/>
        <v>10.506577808748222</v>
      </c>
      <c r="K435" s="8">
        <f t="shared" si="78"/>
        <v>167.20497657928857</v>
      </c>
      <c r="L435" s="8"/>
      <c r="M435" s="8"/>
      <c r="N435" s="8">
        <v>113</v>
      </c>
      <c r="O435" s="8"/>
      <c r="P435" s="64"/>
      <c r="Q435" s="11"/>
      <c r="R435" s="65"/>
      <c r="S435" s="65"/>
      <c r="T435" s="11"/>
      <c r="U435" s="65"/>
      <c r="V435" s="65"/>
      <c r="W435" s="11"/>
      <c r="X435" s="65"/>
      <c r="Y435" s="65"/>
      <c r="Z435" s="65"/>
      <c r="AA435" s="65"/>
      <c r="AB435" s="65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  <c r="BK435" s="11"/>
      <c r="BL435" s="11"/>
      <c r="BM435" s="11"/>
      <c r="BN435" s="11"/>
      <c r="BO435" s="11"/>
      <c r="BP435" s="11"/>
      <c r="BQ435" s="11"/>
      <c r="BR435" s="11"/>
      <c r="BS435" s="11"/>
      <c r="BT435" s="11"/>
      <c r="BU435" s="65"/>
      <c r="BV435" s="11"/>
      <c r="BW435" s="11"/>
      <c r="BX435" s="11"/>
      <c r="BY435" s="11"/>
      <c r="BZ435" s="11"/>
      <c r="CA435" s="11"/>
      <c r="CB435" s="11"/>
      <c r="CC435" s="11"/>
      <c r="CD435" s="11"/>
      <c r="CE435" s="11"/>
      <c r="CF435" s="11"/>
      <c r="CG435" s="11"/>
      <c r="CH435" s="11"/>
      <c r="CI435" s="11"/>
      <c r="CJ435" s="11"/>
      <c r="CK435" s="11"/>
      <c r="CL435" s="11"/>
      <c r="CM435" s="11"/>
      <c r="CN435" s="11"/>
      <c r="CO435" s="11"/>
      <c r="CP435" s="11"/>
      <c r="CQ435" s="11"/>
      <c r="CR435" s="11"/>
      <c r="CS435" s="11"/>
      <c r="CT435" s="11"/>
      <c r="CU435" s="11"/>
      <c r="CV435" s="11"/>
      <c r="CW435" s="11"/>
      <c r="CX435" s="11"/>
      <c r="CY435" s="11"/>
      <c r="CZ435" s="11"/>
      <c r="DA435" s="11"/>
      <c r="DB435" s="11"/>
      <c r="DC435" s="11"/>
      <c r="DD435" s="11"/>
      <c r="DE435" s="11"/>
      <c r="DF435" s="11"/>
      <c r="DG435" s="11"/>
      <c r="DH435" s="11"/>
      <c r="DI435" s="11"/>
      <c r="DJ435" s="11"/>
      <c r="DK435" s="11"/>
      <c r="DL435" s="11"/>
      <c r="DM435" s="11"/>
      <c r="DN435" s="11"/>
      <c r="DO435" s="11"/>
      <c r="DP435" s="11"/>
      <c r="DQ435" s="11"/>
      <c r="DR435" s="11"/>
      <c r="DS435" s="11"/>
      <c r="DT435" s="11"/>
      <c r="DU435" s="11"/>
      <c r="DV435" s="11"/>
      <c r="DW435" s="11"/>
      <c r="DX435" s="11"/>
    </row>
    <row r="436" spans="6:128" ht="12.75">
      <c r="F436" s="11"/>
      <c r="G436" s="9">
        <f t="shared" si="79"/>
        <v>433</v>
      </c>
      <c r="H436" s="8">
        <f t="shared" si="75"/>
        <v>156.66147032076262</v>
      </c>
      <c r="I436" s="8">
        <f t="shared" si="77"/>
        <v>32.51436170274321</v>
      </c>
      <c r="J436" s="8">
        <f t="shared" si="76"/>
        <v>9.940637960573035</v>
      </c>
      <c r="K436" s="8">
        <f t="shared" si="78"/>
        <v>166.60210828133566</v>
      </c>
      <c r="L436" s="8"/>
      <c r="M436" s="8"/>
      <c r="N436" s="8">
        <v>114</v>
      </c>
      <c r="O436" s="8"/>
      <c r="P436" s="64"/>
      <c r="Q436" s="11"/>
      <c r="R436" s="65"/>
      <c r="S436" s="65"/>
      <c r="T436" s="11"/>
      <c r="U436" s="65"/>
      <c r="V436" s="65"/>
      <c r="W436" s="11"/>
      <c r="X436" s="65"/>
      <c r="Y436" s="65"/>
      <c r="Z436" s="65"/>
      <c r="AA436" s="65"/>
      <c r="AB436" s="65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  <c r="BK436" s="11"/>
      <c r="BL436" s="11"/>
      <c r="BM436" s="11"/>
      <c r="BN436" s="11"/>
      <c r="BO436" s="11"/>
      <c r="BP436" s="11"/>
      <c r="BQ436" s="11"/>
      <c r="BR436" s="11"/>
      <c r="BS436" s="11"/>
      <c r="BT436" s="11"/>
      <c r="BU436" s="65"/>
      <c r="BV436" s="11"/>
      <c r="BW436" s="11"/>
      <c r="BX436" s="11"/>
      <c r="BY436" s="11"/>
      <c r="BZ436" s="11"/>
      <c r="CA436" s="11"/>
      <c r="CB436" s="11"/>
      <c r="CC436" s="11"/>
      <c r="CD436" s="11"/>
      <c r="CE436" s="11"/>
      <c r="CF436" s="11"/>
      <c r="CG436" s="11"/>
      <c r="CH436" s="11"/>
      <c r="CI436" s="11"/>
      <c r="CJ436" s="11"/>
      <c r="CK436" s="11"/>
      <c r="CL436" s="11"/>
      <c r="CM436" s="11"/>
      <c r="CN436" s="11"/>
      <c r="CO436" s="11"/>
      <c r="CP436" s="11"/>
      <c r="CQ436" s="11"/>
      <c r="CR436" s="11"/>
      <c r="CS436" s="11"/>
      <c r="CT436" s="11"/>
      <c r="CU436" s="11"/>
      <c r="CV436" s="11"/>
      <c r="CW436" s="11"/>
      <c r="CX436" s="11"/>
      <c r="CY436" s="11"/>
      <c r="CZ436" s="11"/>
      <c r="DA436" s="11"/>
      <c r="DB436" s="11"/>
      <c r="DC436" s="11"/>
      <c r="DD436" s="11"/>
      <c r="DE436" s="11"/>
      <c r="DF436" s="11"/>
      <c r="DG436" s="11"/>
      <c r="DH436" s="11"/>
      <c r="DI436" s="11"/>
      <c r="DJ436" s="11"/>
      <c r="DK436" s="11"/>
      <c r="DL436" s="11"/>
      <c r="DM436" s="11"/>
      <c r="DN436" s="11"/>
      <c r="DO436" s="11"/>
      <c r="DP436" s="11"/>
      <c r="DQ436" s="11"/>
      <c r="DR436" s="11"/>
      <c r="DS436" s="11"/>
      <c r="DT436" s="11"/>
      <c r="DU436" s="11"/>
      <c r="DV436" s="11"/>
      <c r="DW436" s="11"/>
      <c r="DX436" s="11"/>
    </row>
    <row r="437" spans="6:128" ht="12.75">
      <c r="F437" s="11"/>
      <c r="G437" s="9">
        <f t="shared" si="79"/>
        <v>434</v>
      </c>
      <c r="H437" s="8">
        <f t="shared" si="75"/>
        <v>156.62639688258676</v>
      </c>
      <c r="I437" s="8">
        <f t="shared" si="77"/>
        <v>32.682897661902835</v>
      </c>
      <c r="J437" s="8">
        <f t="shared" si="76"/>
        <v>9.371670097777994</v>
      </c>
      <c r="K437" s="8">
        <f t="shared" si="78"/>
        <v>165.99806698036474</v>
      </c>
      <c r="L437" s="8"/>
      <c r="M437" s="8"/>
      <c r="N437" s="8">
        <v>115</v>
      </c>
      <c r="O437" s="8"/>
      <c r="P437" s="64"/>
      <c r="Q437" s="11"/>
      <c r="R437" s="65"/>
      <c r="S437" s="65"/>
      <c r="T437" s="11"/>
      <c r="U437" s="65"/>
      <c r="V437" s="65"/>
      <c r="W437" s="11"/>
      <c r="X437" s="65"/>
      <c r="Y437" s="65"/>
      <c r="Z437" s="65"/>
      <c r="AA437" s="65"/>
      <c r="AB437" s="65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  <c r="BK437" s="11"/>
      <c r="BL437" s="11"/>
      <c r="BM437" s="11"/>
      <c r="BN437" s="11"/>
      <c r="BO437" s="11"/>
      <c r="BP437" s="11"/>
      <c r="BQ437" s="11"/>
      <c r="BR437" s="11"/>
      <c r="BS437" s="11"/>
      <c r="BT437" s="11"/>
      <c r="BU437" s="65"/>
      <c r="BV437" s="11"/>
      <c r="BW437" s="11"/>
      <c r="BX437" s="11"/>
      <c r="BY437" s="11"/>
      <c r="BZ437" s="11"/>
      <c r="CA437" s="11"/>
      <c r="CB437" s="11"/>
      <c r="CC437" s="11"/>
      <c r="CD437" s="11"/>
      <c r="CE437" s="11"/>
      <c r="CF437" s="11"/>
      <c r="CG437" s="11"/>
      <c r="CH437" s="11"/>
      <c r="CI437" s="11"/>
      <c r="CJ437" s="11"/>
      <c r="CK437" s="11"/>
      <c r="CL437" s="11"/>
      <c r="CM437" s="11"/>
      <c r="CN437" s="11"/>
      <c r="CO437" s="11"/>
      <c r="CP437" s="11"/>
      <c r="CQ437" s="11"/>
      <c r="CR437" s="11"/>
      <c r="CS437" s="11"/>
      <c r="CT437" s="11"/>
      <c r="CU437" s="11"/>
      <c r="CV437" s="11"/>
      <c r="CW437" s="11"/>
      <c r="CX437" s="11"/>
      <c r="CY437" s="11"/>
      <c r="CZ437" s="11"/>
      <c r="DA437" s="11"/>
      <c r="DB437" s="11"/>
      <c r="DC437" s="11"/>
      <c r="DD437" s="11"/>
      <c r="DE437" s="11"/>
      <c r="DF437" s="11"/>
      <c r="DG437" s="11"/>
      <c r="DH437" s="11"/>
      <c r="DI437" s="11"/>
      <c r="DJ437" s="11"/>
      <c r="DK437" s="11"/>
      <c r="DL437" s="11"/>
      <c r="DM437" s="11"/>
      <c r="DN437" s="11"/>
      <c r="DO437" s="11"/>
      <c r="DP437" s="11"/>
      <c r="DQ437" s="11"/>
      <c r="DR437" s="11"/>
      <c r="DS437" s="11"/>
      <c r="DT437" s="11"/>
      <c r="DU437" s="11"/>
      <c r="DV437" s="11"/>
      <c r="DW437" s="11"/>
      <c r="DX437" s="11"/>
    </row>
    <row r="438" spans="6:128" ht="12.75">
      <c r="F438" s="11"/>
      <c r="G438" s="9">
        <f t="shared" si="79"/>
        <v>435</v>
      </c>
      <c r="H438" s="8">
        <f t="shared" si="75"/>
        <v>156.59322244788436</v>
      </c>
      <c r="I438" s="8">
        <f t="shared" si="77"/>
        <v>32.84147809382832</v>
      </c>
      <c r="J438" s="8">
        <f t="shared" si="76"/>
        <v>8.799847533485705</v>
      </c>
      <c r="K438" s="8">
        <f t="shared" si="78"/>
        <v>165.39306998137008</v>
      </c>
      <c r="L438" s="8"/>
      <c r="M438" s="8"/>
      <c r="N438" s="8">
        <v>116</v>
      </c>
      <c r="O438" s="8"/>
      <c r="P438" s="64"/>
      <c r="Q438" s="11"/>
      <c r="R438" s="65"/>
      <c r="S438" s="65"/>
      <c r="T438" s="11"/>
      <c r="U438" s="65"/>
      <c r="V438" s="65"/>
      <c r="W438" s="11"/>
      <c r="X438" s="65"/>
      <c r="Y438" s="65"/>
      <c r="Z438" s="65"/>
      <c r="AA438" s="65"/>
      <c r="AB438" s="65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  <c r="BK438" s="11"/>
      <c r="BL438" s="11"/>
      <c r="BM438" s="11"/>
      <c r="BN438" s="11"/>
      <c r="BO438" s="11"/>
      <c r="BP438" s="11"/>
      <c r="BQ438" s="11"/>
      <c r="BR438" s="11"/>
      <c r="BS438" s="11"/>
      <c r="BT438" s="11"/>
      <c r="BU438" s="65"/>
      <c r="BV438" s="11"/>
      <c r="BW438" s="11"/>
      <c r="BX438" s="11"/>
      <c r="BY438" s="11"/>
      <c r="BZ438" s="11"/>
      <c r="CA438" s="11"/>
      <c r="CB438" s="11"/>
      <c r="CC438" s="11"/>
      <c r="CD438" s="11"/>
      <c r="CE438" s="11"/>
      <c r="CF438" s="11"/>
      <c r="CG438" s="11"/>
      <c r="CH438" s="11"/>
      <c r="CI438" s="11"/>
      <c r="CJ438" s="11"/>
      <c r="CK438" s="11"/>
      <c r="CL438" s="11"/>
      <c r="CM438" s="11"/>
      <c r="CN438" s="11"/>
      <c r="CO438" s="11"/>
      <c r="CP438" s="11"/>
      <c r="CQ438" s="11"/>
      <c r="CR438" s="11"/>
      <c r="CS438" s="11"/>
      <c r="CT438" s="11"/>
      <c r="CU438" s="11"/>
      <c r="CV438" s="11"/>
      <c r="CW438" s="11"/>
      <c r="CX438" s="11"/>
      <c r="CY438" s="11"/>
      <c r="CZ438" s="11"/>
      <c r="DA438" s="11"/>
      <c r="DB438" s="11"/>
      <c r="DC438" s="11"/>
      <c r="DD438" s="11"/>
      <c r="DE438" s="11"/>
      <c r="DF438" s="11"/>
      <c r="DG438" s="11"/>
      <c r="DH438" s="11"/>
      <c r="DI438" s="11"/>
      <c r="DJ438" s="11"/>
      <c r="DK438" s="11"/>
      <c r="DL438" s="11"/>
      <c r="DM438" s="11"/>
      <c r="DN438" s="11"/>
      <c r="DO438" s="11"/>
      <c r="DP438" s="11"/>
      <c r="DQ438" s="11"/>
      <c r="DR438" s="11"/>
      <c r="DS438" s="11"/>
      <c r="DT438" s="11"/>
      <c r="DU438" s="11"/>
      <c r="DV438" s="11"/>
      <c r="DW438" s="11"/>
      <c r="DX438" s="11"/>
    </row>
    <row r="439" spans="6:128" ht="12.75">
      <c r="F439" s="11"/>
      <c r="G439" s="9">
        <f t="shared" si="79"/>
        <v>436</v>
      </c>
      <c r="H439" s="8">
        <f t="shared" si="75"/>
        <v>156.5619886541032</v>
      </c>
      <c r="I439" s="8">
        <f t="shared" si="77"/>
        <v>32.990054693383875</v>
      </c>
      <c r="J439" s="8">
        <f t="shared" si="76"/>
        <v>8.22534445038874</v>
      </c>
      <c r="K439" s="8">
        <f t="shared" si="78"/>
        <v>164.78733310449195</v>
      </c>
      <c r="L439" s="8"/>
      <c r="M439" s="8"/>
      <c r="N439" s="8">
        <v>117</v>
      </c>
      <c r="O439" s="8"/>
      <c r="P439" s="64"/>
      <c r="Q439" s="11"/>
      <c r="R439" s="65"/>
      <c r="S439" s="65"/>
      <c r="T439" s="11"/>
      <c r="U439" s="65"/>
      <c r="V439" s="65"/>
      <c r="W439" s="11"/>
      <c r="X439" s="65"/>
      <c r="Y439" s="65"/>
      <c r="Z439" s="65"/>
      <c r="AA439" s="65"/>
      <c r="AB439" s="65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  <c r="BK439" s="11"/>
      <c r="BL439" s="11"/>
      <c r="BM439" s="11"/>
      <c r="BN439" s="11"/>
      <c r="BO439" s="11"/>
      <c r="BP439" s="11"/>
      <c r="BQ439" s="11"/>
      <c r="BR439" s="11"/>
      <c r="BS439" s="11"/>
      <c r="BT439" s="11"/>
      <c r="BU439" s="65"/>
      <c r="BV439" s="11"/>
      <c r="BW439" s="11"/>
      <c r="BX439" s="11"/>
      <c r="BY439" s="11"/>
      <c r="BZ439" s="11"/>
      <c r="CA439" s="11"/>
      <c r="CB439" s="11"/>
      <c r="CC439" s="11"/>
      <c r="CD439" s="11"/>
      <c r="CE439" s="11"/>
      <c r="CF439" s="11"/>
      <c r="CG439" s="11"/>
      <c r="CH439" s="11"/>
      <c r="CI439" s="11"/>
      <c r="CJ439" s="11"/>
      <c r="CK439" s="11"/>
      <c r="CL439" s="11"/>
      <c r="CM439" s="11"/>
      <c r="CN439" s="11"/>
      <c r="CO439" s="11"/>
      <c r="CP439" s="11"/>
      <c r="CQ439" s="11"/>
      <c r="CR439" s="11"/>
      <c r="CS439" s="11"/>
      <c r="CT439" s="11"/>
      <c r="CU439" s="11"/>
      <c r="CV439" s="11"/>
      <c r="CW439" s="11"/>
      <c r="CX439" s="11"/>
      <c r="CY439" s="11"/>
      <c r="CZ439" s="11"/>
      <c r="DA439" s="11"/>
      <c r="DB439" s="11"/>
      <c r="DC439" s="11"/>
      <c r="DD439" s="11"/>
      <c r="DE439" s="11"/>
      <c r="DF439" s="11"/>
      <c r="DG439" s="11"/>
      <c r="DH439" s="11"/>
      <c r="DI439" s="11"/>
      <c r="DJ439" s="11"/>
      <c r="DK439" s="11"/>
      <c r="DL439" s="11"/>
      <c r="DM439" s="11"/>
      <c r="DN439" s="11"/>
      <c r="DO439" s="11"/>
      <c r="DP439" s="11"/>
      <c r="DQ439" s="11"/>
      <c r="DR439" s="11"/>
      <c r="DS439" s="11"/>
      <c r="DT439" s="11"/>
      <c r="DU439" s="11"/>
      <c r="DV439" s="11"/>
      <c r="DW439" s="11"/>
      <c r="DX439" s="11"/>
    </row>
    <row r="440" spans="6:128" ht="12.75">
      <c r="F440" s="11"/>
      <c r="G440" s="9">
        <f t="shared" si="79"/>
        <v>437</v>
      </c>
      <c r="H440" s="8">
        <f t="shared" si="75"/>
        <v>156.53273472740162</v>
      </c>
      <c r="I440" s="8">
        <f t="shared" si="77"/>
        <v>33.12858220269799</v>
      </c>
      <c r="J440" s="8">
        <f t="shared" si="76"/>
        <v>7.648335847691423</v>
      </c>
      <c r="K440" s="8">
        <f t="shared" si="78"/>
        <v>164.18107057509303</v>
      </c>
      <c r="L440" s="8"/>
      <c r="M440" s="8"/>
      <c r="N440" s="8">
        <v>118</v>
      </c>
      <c r="O440" s="8"/>
      <c r="P440" s="64"/>
      <c r="Q440" s="11"/>
      <c r="R440" s="65"/>
      <c r="S440" s="65"/>
      <c r="T440" s="11"/>
      <c r="U440" s="65"/>
      <c r="V440" s="65"/>
      <c r="W440" s="11"/>
      <c r="X440" s="65"/>
      <c r="Y440" s="65"/>
      <c r="Z440" s="65"/>
      <c r="AA440" s="65"/>
      <c r="AB440" s="65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  <c r="BK440" s="11"/>
      <c r="BL440" s="11"/>
      <c r="BM440" s="11"/>
      <c r="BN440" s="11"/>
      <c r="BO440" s="11"/>
      <c r="BP440" s="11"/>
      <c r="BQ440" s="11"/>
      <c r="BR440" s="11"/>
      <c r="BS440" s="11"/>
      <c r="BT440" s="11"/>
      <c r="BU440" s="65"/>
      <c r="BV440" s="11"/>
      <c r="BW440" s="11"/>
      <c r="BX440" s="11"/>
      <c r="BY440" s="11"/>
      <c r="BZ440" s="11"/>
      <c r="CA440" s="11"/>
      <c r="CB440" s="11"/>
      <c r="CC440" s="11"/>
      <c r="CD440" s="11"/>
      <c r="CE440" s="11"/>
      <c r="CF440" s="11"/>
      <c r="CG440" s="11"/>
      <c r="CH440" s="11"/>
      <c r="CI440" s="11"/>
      <c r="CJ440" s="11"/>
      <c r="CK440" s="11"/>
      <c r="CL440" s="11"/>
      <c r="CM440" s="11"/>
      <c r="CN440" s="11"/>
      <c r="CO440" s="11"/>
      <c r="CP440" s="11"/>
      <c r="CQ440" s="11"/>
      <c r="CR440" s="11"/>
      <c r="CS440" s="11"/>
      <c r="CT440" s="11"/>
      <c r="CU440" s="11"/>
      <c r="CV440" s="11"/>
      <c r="CW440" s="11"/>
      <c r="CX440" s="11"/>
      <c r="CY440" s="11"/>
      <c r="CZ440" s="11"/>
      <c r="DA440" s="11"/>
      <c r="DB440" s="11"/>
      <c r="DC440" s="11"/>
      <c r="DD440" s="11"/>
      <c r="DE440" s="11"/>
      <c r="DF440" s="11"/>
      <c r="DG440" s="11"/>
      <c r="DH440" s="11"/>
      <c r="DI440" s="11"/>
      <c r="DJ440" s="11"/>
      <c r="DK440" s="11"/>
      <c r="DL440" s="11"/>
      <c r="DM440" s="11"/>
      <c r="DN440" s="11"/>
      <c r="DO440" s="11"/>
      <c r="DP440" s="11"/>
      <c r="DQ440" s="11"/>
      <c r="DR440" s="11"/>
      <c r="DS440" s="11"/>
      <c r="DT440" s="11"/>
      <c r="DU440" s="11"/>
      <c r="DV440" s="11"/>
      <c r="DW440" s="11"/>
      <c r="DX440" s="11"/>
    </row>
    <row r="441" spans="6:128" ht="12.75">
      <c r="F441" s="11"/>
      <c r="G441" s="9">
        <f t="shared" si="79"/>
        <v>438</v>
      </c>
      <c r="H441" s="8">
        <f t="shared" si="75"/>
        <v>156.50549742894842</v>
      </c>
      <c r="I441" s="8">
        <f t="shared" si="77"/>
        <v>33.25701842494939</v>
      </c>
      <c r="J441" s="8">
        <f t="shared" si="76"/>
        <v>7.0689974878038075</v>
      </c>
      <c r="K441" s="8">
        <f t="shared" si="78"/>
        <v>163.57449491675223</v>
      </c>
      <c r="L441" s="8"/>
      <c r="M441" s="8"/>
      <c r="N441" s="8">
        <v>119</v>
      </c>
      <c r="O441" s="8"/>
      <c r="P441" s="64"/>
      <c r="Q441" s="11"/>
      <c r="R441" s="65"/>
      <c r="S441" s="65"/>
      <c r="T441" s="11"/>
      <c r="U441" s="65"/>
      <c r="V441" s="65"/>
      <c r="W441" s="11"/>
      <c r="X441" s="65"/>
      <c r="Y441" s="65"/>
      <c r="Z441" s="65"/>
      <c r="AA441" s="65"/>
      <c r="AB441" s="65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  <c r="BK441" s="11"/>
      <c r="BL441" s="11"/>
      <c r="BM441" s="11"/>
      <c r="BN441" s="11"/>
      <c r="BO441" s="11"/>
      <c r="BP441" s="11"/>
      <c r="BQ441" s="11"/>
      <c r="BR441" s="11"/>
      <c r="BS441" s="11"/>
      <c r="BT441" s="11"/>
      <c r="BU441" s="65"/>
      <c r="BV441" s="11"/>
      <c r="BW441" s="11"/>
      <c r="BX441" s="11"/>
      <c r="BY441" s="11"/>
      <c r="BZ441" s="11"/>
      <c r="CA441" s="11"/>
      <c r="CB441" s="11"/>
      <c r="CC441" s="11"/>
      <c r="CD441" s="11"/>
      <c r="CE441" s="11"/>
      <c r="CF441" s="11"/>
      <c r="CG441" s="11"/>
      <c r="CH441" s="11"/>
      <c r="CI441" s="11"/>
      <c r="CJ441" s="11"/>
      <c r="CK441" s="11"/>
      <c r="CL441" s="11"/>
      <c r="CM441" s="11"/>
      <c r="CN441" s="11"/>
      <c r="CO441" s="11"/>
      <c r="CP441" s="11"/>
      <c r="CQ441" s="11"/>
      <c r="CR441" s="11"/>
      <c r="CS441" s="11"/>
      <c r="CT441" s="11"/>
      <c r="CU441" s="11"/>
      <c r="CV441" s="11"/>
      <c r="CW441" s="11"/>
      <c r="CX441" s="11"/>
      <c r="CY441" s="11"/>
      <c r="CZ441" s="11"/>
      <c r="DA441" s="11"/>
      <c r="DB441" s="11"/>
      <c r="DC441" s="11"/>
      <c r="DD441" s="11"/>
      <c r="DE441" s="11"/>
      <c r="DF441" s="11"/>
      <c r="DG441" s="11"/>
      <c r="DH441" s="11"/>
      <c r="DI441" s="11"/>
      <c r="DJ441" s="11"/>
      <c r="DK441" s="11"/>
      <c r="DL441" s="11"/>
      <c r="DM441" s="11"/>
      <c r="DN441" s="11"/>
      <c r="DO441" s="11"/>
      <c r="DP441" s="11"/>
      <c r="DQ441" s="11"/>
      <c r="DR441" s="11"/>
      <c r="DS441" s="11"/>
      <c r="DT441" s="11"/>
      <c r="DU441" s="11"/>
      <c r="DV441" s="11"/>
      <c r="DW441" s="11"/>
      <c r="DX441" s="11"/>
    </row>
    <row r="442" spans="6:128" ht="12.75">
      <c r="F442" s="11"/>
      <c r="G442" s="9">
        <f t="shared" si="79"/>
        <v>439</v>
      </c>
      <c r="H442" s="8">
        <f t="shared" si="75"/>
        <v>156.48031100448515</v>
      </c>
      <c r="I442" s="8">
        <f t="shared" si="77"/>
        <v>33.37532423722057</v>
      </c>
      <c r="J442" s="8">
        <f t="shared" si="76"/>
        <v>6.48750584280255</v>
      </c>
      <c r="K442" s="8">
        <f t="shared" si="78"/>
        <v>162.9678168472877</v>
      </c>
      <c r="L442" s="8"/>
      <c r="M442" s="8"/>
      <c r="N442" s="8">
        <v>120</v>
      </c>
      <c r="O442" s="8"/>
      <c r="P442" s="64"/>
      <c r="Q442" s="11"/>
      <c r="R442" s="65"/>
      <c r="S442" s="65"/>
      <c r="T442" s="11"/>
      <c r="U442" s="65"/>
      <c r="V442" s="65"/>
      <c r="W442" s="11"/>
      <c r="X442" s="65"/>
      <c r="Y442" s="65"/>
      <c r="Z442" s="65"/>
      <c r="AA442" s="65"/>
      <c r="AB442" s="65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  <c r="BH442" s="11"/>
      <c r="BI442" s="11"/>
      <c r="BJ442" s="11"/>
      <c r="BK442" s="11"/>
      <c r="BL442" s="11"/>
      <c r="BM442" s="11"/>
      <c r="BN442" s="11"/>
      <c r="BO442" s="11"/>
      <c r="BP442" s="11"/>
      <c r="BQ442" s="11"/>
      <c r="BR442" s="11"/>
      <c r="BS442" s="11"/>
      <c r="BT442" s="11"/>
      <c r="BU442" s="65"/>
      <c r="BV442" s="11"/>
      <c r="BW442" s="11"/>
      <c r="BX442" s="11"/>
      <c r="BY442" s="11"/>
      <c r="BZ442" s="11"/>
      <c r="CA442" s="11"/>
      <c r="CB442" s="11"/>
      <c r="CC442" s="11"/>
      <c r="CD442" s="11"/>
      <c r="CE442" s="11"/>
      <c r="CF442" s="11"/>
      <c r="CG442" s="11"/>
      <c r="CH442" s="11"/>
      <c r="CI442" s="11"/>
      <c r="CJ442" s="11"/>
      <c r="CK442" s="11"/>
      <c r="CL442" s="11"/>
      <c r="CM442" s="11"/>
      <c r="CN442" s="11"/>
      <c r="CO442" s="11"/>
      <c r="CP442" s="11"/>
      <c r="CQ442" s="11"/>
      <c r="CR442" s="11"/>
      <c r="CS442" s="11"/>
      <c r="CT442" s="11"/>
      <c r="CU442" s="11"/>
      <c r="CV442" s="11"/>
      <c r="CW442" s="11"/>
      <c r="CX442" s="11"/>
      <c r="CY442" s="11"/>
      <c r="CZ442" s="11"/>
      <c r="DA442" s="11"/>
      <c r="DB442" s="11"/>
      <c r="DC442" s="11"/>
      <c r="DD442" s="11"/>
      <c r="DE442" s="11"/>
      <c r="DF442" s="11"/>
      <c r="DG442" s="11"/>
      <c r="DH442" s="11"/>
      <c r="DI442" s="11"/>
      <c r="DJ442" s="11"/>
      <c r="DK442" s="11"/>
      <c r="DL442" s="11"/>
      <c r="DM442" s="11"/>
      <c r="DN442" s="11"/>
      <c r="DO442" s="11"/>
      <c r="DP442" s="11"/>
      <c r="DQ442" s="11"/>
      <c r="DR442" s="11"/>
      <c r="DS442" s="11"/>
      <c r="DT442" s="11"/>
      <c r="DU442" s="11"/>
      <c r="DV442" s="11"/>
      <c r="DW442" s="11"/>
      <c r="DX442" s="11"/>
    </row>
    <row r="443" spans="6:128" ht="12.75">
      <c r="F443" s="11"/>
      <c r="G443" s="9">
        <f t="shared" si="79"/>
        <v>440</v>
      </c>
      <c r="H443" s="8">
        <f t="shared" si="75"/>
        <v>156.45720713724165</v>
      </c>
      <c r="I443" s="8">
        <f t="shared" si="77"/>
        <v>33.48346360241507</v>
      </c>
      <c r="J443" s="8">
        <f t="shared" si="76"/>
        <v>5.904038040675635</v>
      </c>
      <c r="K443" s="8">
        <f t="shared" si="78"/>
        <v>162.36124517791728</v>
      </c>
      <c r="L443" s="8"/>
      <c r="M443" s="8"/>
      <c r="N443" s="8">
        <v>121</v>
      </c>
      <c r="O443" s="8"/>
      <c r="P443" s="64"/>
      <c r="Q443" s="11"/>
      <c r="R443" s="65"/>
      <c r="S443" s="65"/>
      <c r="T443" s="11"/>
      <c r="U443" s="65"/>
      <c r="V443" s="65"/>
      <c r="W443" s="11"/>
      <c r="X443" s="65"/>
      <c r="Y443" s="65"/>
      <c r="Z443" s="65"/>
      <c r="AA443" s="65"/>
      <c r="AB443" s="65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  <c r="BK443" s="11"/>
      <c r="BL443" s="11"/>
      <c r="BM443" s="11"/>
      <c r="BN443" s="11"/>
      <c r="BO443" s="11"/>
      <c r="BP443" s="11"/>
      <c r="BQ443" s="11"/>
      <c r="BR443" s="11"/>
      <c r="BS443" s="11"/>
      <c r="BT443" s="11"/>
      <c r="BU443" s="65"/>
      <c r="BV443" s="11"/>
      <c r="BW443" s="11"/>
      <c r="BX443" s="11"/>
      <c r="BY443" s="11"/>
      <c r="BZ443" s="11"/>
      <c r="CA443" s="11"/>
      <c r="CB443" s="11"/>
      <c r="CC443" s="11"/>
      <c r="CD443" s="11"/>
      <c r="CE443" s="11"/>
      <c r="CF443" s="11"/>
      <c r="CG443" s="11"/>
      <c r="CH443" s="11"/>
      <c r="CI443" s="11"/>
      <c r="CJ443" s="11"/>
      <c r="CK443" s="11"/>
      <c r="CL443" s="11"/>
      <c r="CM443" s="11"/>
      <c r="CN443" s="11"/>
      <c r="CO443" s="11"/>
      <c r="CP443" s="11"/>
      <c r="CQ443" s="11"/>
      <c r="CR443" s="11"/>
      <c r="CS443" s="11"/>
      <c r="CT443" s="11"/>
      <c r="CU443" s="11"/>
      <c r="CV443" s="11"/>
      <c r="CW443" s="11"/>
      <c r="CX443" s="11"/>
      <c r="CY443" s="11"/>
      <c r="CZ443" s="11"/>
      <c r="DA443" s="11"/>
      <c r="DB443" s="11"/>
      <c r="DC443" s="11"/>
      <c r="DD443" s="11"/>
      <c r="DE443" s="11"/>
      <c r="DF443" s="11"/>
      <c r="DG443" s="11"/>
      <c r="DH443" s="11"/>
      <c r="DI443" s="11"/>
      <c r="DJ443" s="11"/>
      <c r="DK443" s="11"/>
      <c r="DL443" s="11"/>
      <c r="DM443" s="11"/>
      <c r="DN443" s="11"/>
      <c r="DO443" s="11"/>
      <c r="DP443" s="11"/>
      <c r="DQ443" s="11"/>
      <c r="DR443" s="11"/>
      <c r="DS443" s="11"/>
      <c r="DT443" s="11"/>
      <c r="DU443" s="11"/>
      <c r="DV443" s="11"/>
      <c r="DW443" s="11"/>
      <c r="DX443" s="11"/>
    </row>
    <row r="444" spans="6:128" ht="12.75">
      <c r="F444" s="11"/>
      <c r="G444" s="9">
        <f t="shared" si="79"/>
        <v>441</v>
      </c>
      <c r="H444" s="8">
        <f t="shared" si="75"/>
        <v>156.43621490429064</v>
      </c>
      <c r="I444" s="8">
        <f t="shared" si="77"/>
        <v>33.58140358023468</v>
      </c>
      <c r="J444" s="8">
        <f t="shared" si="76"/>
        <v>5.31877181136786</v>
      </c>
      <c r="K444" s="8">
        <f t="shared" si="78"/>
        <v>161.7549867156585</v>
      </c>
      <c r="L444" s="8"/>
      <c r="M444" s="8"/>
      <c r="N444" s="8">
        <v>122</v>
      </c>
      <c r="O444" s="8"/>
      <c r="P444" s="64"/>
      <c r="Q444" s="11"/>
      <c r="R444" s="65"/>
      <c r="S444" s="65"/>
      <c r="T444" s="11"/>
      <c r="U444" s="65"/>
      <c r="V444" s="65"/>
      <c r="W444" s="11"/>
      <c r="X444" s="65"/>
      <c r="Y444" s="65"/>
      <c r="Z444" s="65"/>
      <c r="AA444" s="65"/>
      <c r="AB444" s="65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  <c r="BK444" s="11"/>
      <c r="BL444" s="11"/>
      <c r="BM444" s="11"/>
      <c r="BN444" s="11"/>
      <c r="BO444" s="11"/>
      <c r="BP444" s="11"/>
      <c r="BQ444" s="11"/>
      <c r="BR444" s="11"/>
      <c r="BS444" s="11"/>
      <c r="BT444" s="11"/>
      <c r="BU444" s="65"/>
      <c r="BV444" s="11"/>
      <c r="BW444" s="11"/>
      <c r="BX444" s="11"/>
      <c r="BY444" s="11"/>
      <c r="BZ444" s="11"/>
      <c r="CA444" s="11"/>
      <c r="CB444" s="11"/>
      <c r="CC444" s="11"/>
      <c r="CD444" s="11"/>
      <c r="CE444" s="11"/>
      <c r="CF444" s="11"/>
      <c r="CG444" s="11"/>
      <c r="CH444" s="11"/>
      <c r="CI444" s="11"/>
      <c r="CJ444" s="11"/>
      <c r="CK444" s="11"/>
      <c r="CL444" s="11"/>
      <c r="CM444" s="11"/>
      <c r="CN444" s="11"/>
      <c r="CO444" s="11"/>
      <c r="CP444" s="11"/>
      <c r="CQ444" s="11"/>
      <c r="CR444" s="11"/>
      <c r="CS444" s="11"/>
      <c r="CT444" s="11"/>
      <c r="CU444" s="11"/>
      <c r="CV444" s="11"/>
      <c r="CW444" s="11"/>
      <c r="CX444" s="11"/>
      <c r="CY444" s="11"/>
      <c r="CZ444" s="11"/>
      <c r="DA444" s="11"/>
      <c r="DB444" s="11"/>
      <c r="DC444" s="11"/>
      <c r="DD444" s="11"/>
      <c r="DE444" s="11"/>
      <c r="DF444" s="11"/>
      <c r="DG444" s="11"/>
      <c r="DH444" s="11"/>
      <c r="DI444" s="11"/>
      <c r="DJ444" s="11"/>
      <c r="DK444" s="11"/>
      <c r="DL444" s="11"/>
      <c r="DM444" s="11"/>
      <c r="DN444" s="11"/>
      <c r="DO444" s="11"/>
      <c r="DP444" s="11"/>
      <c r="DQ444" s="11"/>
      <c r="DR444" s="11"/>
      <c r="DS444" s="11"/>
      <c r="DT444" s="11"/>
      <c r="DU444" s="11"/>
      <c r="DV444" s="11"/>
      <c r="DW444" s="11"/>
      <c r="DX444" s="11"/>
    </row>
    <row r="445" spans="6:128" ht="12.75">
      <c r="F445" s="11"/>
      <c r="G445" s="9">
        <f t="shared" si="79"/>
        <v>442</v>
      </c>
      <c r="H445" s="8">
        <f t="shared" si="75"/>
        <v>156.417360736421</v>
      </c>
      <c r="I445" s="8">
        <f t="shared" si="77"/>
        <v>33.669114337213394</v>
      </c>
      <c r="J445" s="8">
        <f t="shared" si="76"/>
        <v>4.731885432642212</v>
      </c>
      <c r="K445" s="8">
        <f t="shared" si="78"/>
        <v>161.1492461690632</v>
      </c>
      <c r="L445" s="8"/>
      <c r="M445" s="8"/>
      <c r="N445" s="8">
        <v>123</v>
      </c>
      <c r="O445" s="8"/>
      <c r="P445" s="64"/>
      <c r="Q445" s="11"/>
      <c r="R445" s="65"/>
      <c r="S445" s="65"/>
      <c r="T445" s="11"/>
      <c r="U445" s="65"/>
      <c r="V445" s="65"/>
      <c r="W445" s="11"/>
      <c r="X445" s="65"/>
      <c r="Y445" s="65"/>
      <c r="Z445" s="65"/>
      <c r="AA445" s="65"/>
      <c r="AB445" s="65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  <c r="BK445" s="11"/>
      <c r="BL445" s="11"/>
      <c r="BM445" s="11"/>
      <c r="BN445" s="11"/>
      <c r="BO445" s="11"/>
      <c r="BP445" s="11"/>
      <c r="BQ445" s="11"/>
      <c r="BR445" s="11"/>
      <c r="BS445" s="11"/>
      <c r="BT445" s="11"/>
      <c r="BU445" s="65"/>
      <c r="BV445" s="11"/>
      <c r="BW445" s="11"/>
      <c r="BX445" s="11"/>
      <c r="BY445" s="11"/>
      <c r="BZ445" s="11"/>
      <c r="CA445" s="11"/>
      <c r="CB445" s="11"/>
      <c r="CC445" s="11"/>
      <c r="CD445" s="11"/>
      <c r="CE445" s="11"/>
      <c r="CF445" s="11"/>
      <c r="CG445" s="11"/>
      <c r="CH445" s="11"/>
      <c r="CI445" s="11"/>
      <c r="CJ445" s="11"/>
      <c r="CK445" s="11"/>
      <c r="CL445" s="11"/>
      <c r="CM445" s="11"/>
      <c r="CN445" s="11"/>
      <c r="CO445" s="11"/>
      <c r="CP445" s="11"/>
      <c r="CQ445" s="11"/>
      <c r="CR445" s="11"/>
      <c r="CS445" s="11"/>
      <c r="CT445" s="11"/>
      <c r="CU445" s="11"/>
      <c r="CV445" s="11"/>
      <c r="CW445" s="11"/>
      <c r="CX445" s="11"/>
      <c r="CY445" s="11"/>
      <c r="CZ445" s="11"/>
      <c r="DA445" s="11"/>
      <c r="DB445" s="11"/>
      <c r="DC445" s="11"/>
      <c r="DD445" s="11"/>
      <c r="DE445" s="11"/>
      <c r="DF445" s="11"/>
      <c r="DG445" s="11"/>
      <c r="DH445" s="11"/>
      <c r="DI445" s="11"/>
      <c r="DJ445" s="11"/>
      <c r="DK445" s="11"/>
      <c r="DL445" s="11"/>
      <c r="DM445" s="11"/>
      <c r="DN445" s="11"/>
      <c r="DO445" s="11"/>
      <c r="DP445" s="11"/>
      <c r="DQ445" s="11"/>
      <c r="DR445" s="11"/>
      <c r="DS445" s="11"/>
      <c r="DT445" s="11"/>
      <c r="DU445" s="11"/>
      <c r="DV445" s="11"/>
      <c r="DW445" s="11"/>
      <c r="DX445" s="11"/>
    </row>
    <row r="446" spans="6:128" ht="12.75">
      <c r="F446" s="11"/>
      <c r="G446" s="9">
        <f t="shared" si="79"/>
        <v>443</v>
      </c>
      <c r="H446" s="8">
        <f t="shared" si="75"/>
        <v>156.40066838160402</v>
      </c>
      <c r="I446" s="8">
        <f t="shared" si="77"/>
        <v>33.74656915580495</v>
      </c>
      <c r="J446" s="8">
        <f t="shared" si="76"/>
        <v>4.143557675775038</v>
      </c>
      <c r="K446" s="8">
        <f t="shared" si="78"/>
        <v>160.54422605737906</v>
      </c>
      <c r="L446" s="8"/>
      <c r="M446" s="8"/>
      <c r="N446" s="8">
        <v>124</v>
      </c>
      <c r="O446" s="8"/>
      <c r="P446" s="64"/>
      <c r="Q446" s="11"/>
      <c r="R446" s="65"/>
      <c r="S446" s="65"/>
      <c r="T446" s="11"/>
      <c r="U446" s="65"/>
      <c r="V446" s="65"/>
      <c r="W446" s="11"/>
      <c r="X446" s="65"/>
      <c r="Y446" s="65"/>
      <c r="Z446" s="65"/>
      <c r="AA446" s="65"/>
      <c r="AB446" s="65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  <c r="BJ446" s="11"/>
      <c r="BK446" s="11"/>
      <c r="BL446" s="11"/>
      <c r="BM446" s="11"/>
      <c r="BN446" s="11"/>
      <c r="BO446" s="11"/>
      <c r="BP446" s="11"/>
      <c r="BQ446" s="11"/>
      <c r="BR446" s="11"/>
      <c r="BS446" s="11"/>
      <c r="BT446" s="11"/>
      <c r="BU446" s="65"/>
      <c r="BV446" s="11"/>
      <c r="BW446" s="11"/>
      <c r="BX446" s="11"/>
      <c r="BY446" s="11"/>
      <c r="BZ446" s="11"/>
      <c r="CA446" s="11"/>
      <c r="CB446" s="11"/>
      <c r="CC446" s="11"/>
      <c r="CD446" s="11"/>
      <c r="CE446" s="11"/>
      <c r="CF446" s="11"/>
      <c r="CG446" s="11"/>
      <c r="CH446" s="11"/>
      <c r="CI446" s="11"/>
      <c r="CJ446" s="11"/>
      <c r="CK446" s="11"/>
      <c r="CL446" s="11"/>
      <c r="CM446" s="11"/>
      <c r="CN446" s="11"/>
      <c r="CO446" s="11"/>
      <c r="CP446" s="11"/>
      <c r="CQ446" s="11"/>
      <c r="CR446" s="11"/>
      <c r="CS446" s="11"/>
      <c r="CT446" s="11"/>
      <c r="CU446" s="11"/>
      <c r="CV446" s="11"/>
      <c r="CW446" s="11"/>
      <c r="CX446" s="11"/>
      <c r="CY446" s="11"/>
      <c r="CZ446" s="11"/>
      <c r="DA446" s="11"/>
      <c r="DB446" s="11"/>
      <c r="DC446" s="11"/>
      <c r="DD446" s="11"/>
      <c r="DE446" s="11"/>
      <c r="DF446" s="11"/>
      <c r="DG446" s="11"/>
      <c r="DH446" s="11"/>
      <c r="DI446" s="11"/>
      <c r="DJ446" s="11"/>
      <c r="DK446" s="11"/>
      <c r="DL446" s="11"/>
      <c r="DM446" s="11"/>
      <c r="DN446" s="11"/>
      <c r="DO446" s="11"/>
      <c r="DP446" s="11"/>
      <c r="DQ446" s="11"/>
      <c r="DR446" s="11"/>
      <c r="DS446" s="11"/>
      <c r="DT446" s="11"/>
      <c r="DU446" s="11"/>
      <c r="DV446" s="11"/>
      <c r="DW446" s="11"/>
      <c r="DX446" s="11"/>
    </row>
    <row r="447" spans="6:128" ht="12.75">
      <c r="F447" s="11"/>
      <c r="G447" s="9">
        <f t="shared" si="79"/>
        <v>444</v>
      </c>
      <c r="H447" s="8">
        <f t="shared" si="75"/>
        <v>156.3861588721197</v>
      </c>
      <c r="I447" s="8">
        <f t="shared" si="77"/>
        <v>33.81374444252129</v>
      </c>
      <c r="J447" s="8">
        <f t="shared" si="76"/>
        <v>3.553967751100218</v>
      </c>
      <c r="K447" s="8">
        <f t="shared" si="78"/>
        <v>159.94012662321992</v>
      </c>
      <c r="L447" s="8"/>
      <c r="M447" s="8"/>
      <c r="N447" s="8">
        <v>125</v>
      </c>
      <c r="O447" s="8"/>
      <c r="P447" s="64"/>
      <c r="Q447" s="11"/>
      <c r="R447" s="65"/>
      <c r="S447" s="65"/>
      <c r="T447" s="11"/>
      <c r="U447" s="65"/>
      <c r="V447" s="65"/>
      <c r="W447" s="11"/>
      <c r="X447" s="65"/>
      <c r="Y447" s="65"/>
      <c r="Z447" s="65"/>
      <c r="AA447" s="65"/>
      <c r="AB447" s="65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  <c r="BK447" s="11"/>
      <c r="BL447" s="11"/>
      <c r="BM447" s="11"/>
      <c r="BN447" s="11"/>
      <c r="BO447" s="11"/>
      <c r="BP447" s="11"/>
      <c r="BQ447" s="11"/>
      <c r="BR447" s="11"/>
      <c r="BS447" s="11"/>
      <c r="BT447" s="11"/>
      <c r="BU447" s="65"/>
      <c r="BV447" s="11"/>
      <c r="BW447" s="11"/>
      <c r="BX447" s="11"/>
      <c r="BY447" s="11"/>
      <c r="BZ447" s="11"/>
      <c r="CA447" s="11"/>
      <c r="CB447" s="11"/>
      <c r="CC447" s="11"/>
      <c r="CD447" s="11"/>
      <c r="CE447" s="11"/>
      <c r="CF447" s="11"/>
      <c r="CG447" s="11"/>
      <c r="CH447" s="11"/>
      <c r="CI447" s="11"/>
      <c r="CJ447" s="11"/>
      <c r="CK447" s="11"/>
      <c r="CL447" s="11"/>
      <c r="CM447" s="11"/>
      <c r="CN447" s="11"/>
      <c r="CO447" s="11"/>
      <c r="CP447" s="11"/>
      <c r="CQ447" s="11"/>
      <c r="CR447" s="11"/>
      <c r="CS447" s="11"/>
      <c r="CT447" s="11"/>
      <c r="CU447" s="11"/>
      <c r="CV447" s="11"/>
      <c r="CW447" s="11"/>
      <c r="CX447" s="11"/>
      <c r="CY447" s="11"/>
      <c r="CZ447" s="11"/>
      <c r="DA447" s="11"/>
      <c r="DB447" s="11"/>
      <c r="DC447" s="11"/>
      <c r="DD447" s="11"/>
      <c r="DE447" s="11"/>
      <c r="DF447" s="11"/>
      <c r="DG447" s="11"/>
      <c r="DH447" s="11"/>
      <c r="DI447" s="11"/>
      <c r="DJ447" s="11"/>
      <c r="DK447" s="11"/>
      <c r="DL447" s="11"/>
      <c r="DM447" s="11"/>
      <c r="DN447" s="11"/>
      <c r="DO447" s="11"/>
      <c r="DP447" s="11"/>
      <c r="DQ447" s="11"/>
      <c r="DR447" s="11"/>
      <c r="DS447" s="11"/>
      <c r="DT447" s="11"/>
      <c r="DU447" s="11"/>
      <c r="DV447" s="11"/>
      <c r="DW447" s="11"/>
      <c r="DX447" s="11"/>
    </row>
    <row r="448" spans="6:128" ht="12.75">
      <c r="F448" s="11"/>
      <c r="G448" s="9">
        <f t="shared" si="79"/>
        <v>445</v>
      </c>
      <c r="H448" s="8">
        <f t="shared" si="75"/>
        <v>156.37385049540393</v>
      </c>
      <c r="I448" s="8">
        <f t="shared" si="77"/>
        <v>33.87061973511935</v>
      </c>
      <c r="J448" s="8">
        <f t="shared" si="76"/>
        <v>2.963295253420415</v>
      </c>
      <c r="K448" s="8">
        <f t="shared" si="78"/>
        <v>159.33714574882435</v>
      </c>
      <c r="L448" s="8"/>
      <c r="M448" s="8"/>
      <c r="N448" s="8">
        <v>126</v>
      </c>
      <c r="O448" s="8"/>
      <c r="P448" s="64"/>
      <c r="Q448" s="11"/>
      <c r="R448" s="65"/>
      <c r="S448" s="65"/>
      <c r="T448" s="11"/>
      <c r="U448" s="65"/>
      <c r="V448" s="65"/>
      <c r="W448" s="11"/>
      <c r="X448" s="65"/>
      <c r="Y448" s="65"/>
      <c r="Z448" s="65"/>
      <c r="AA448" s="65"/>
      <c r="AB448" s="65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  <c r="BJ448" s="11"/>
      <c r="BK448" s="11"/>
      <c r="BL448" s="11"/>
      <c r="BM448" s="11"/>
      <c r="BN448" s="11"/>
      <c r="BO448" s="11"/>
      <c r="BP448" s="11"/>
      <c r="BQ448" s="11"/>
      <c r="BR448" s="11"/>
      <c r="BS448" s="11"/>
      <c r="BT448" s="11"/>
      <c r="BU448" s="65"/>
      <c r="BV448" s="11"/>
      <c r="BW448" s="11"/>
      <c r="BX448" s="11"/>
      <c r="BY448" s="11"/>
      <c r="BZ448" s="11"/>
      <c r="CA448" s="11"/>
      <c r="CB448" s="11"/>
      <c r="CC448" s="11"/>
      <c r="CD448" s="11"/>
      <c r="CE448" s="11"/>
      <c r="CF448" s="11"/>
      <c r="CG448" s="11"/>
      <c r="CH448" s="11"/>
      <c r="CI448" s="11"/>
      <c r="CJ448" s="11"/>
      <c r="CK448" s="11"/>
      <c r="CL448" s="11"/>
      <c r="CM448" s="11"/>
      <c r="CN448" s="11"/>
      <c r="CO448" s="11"/>
      <c r="CP448" s="11"/>
      <c r="CQ448" s="11"/>
      <c r="CR448" s="11"/>
      <c r="CS448" s="11"/>
      <c r="CT448" s="11"/>
      <c r="CU448" s="11"/>
      <c r="CV448" s="11"/>
      <c r="CW448" s="11"/>
      <c r="CX448" s="11"/>
      <c r="CY448" s="11"/>
      <c r="CZ448" s="11"/>
      <c r="DA448" s="11"/>
      <c r="DB448" s="11"/>
      <c r="DC448" s="11"/>
      <c r="DD448" s="11"/>
      <c r="DE448" s="11"/>
      <c r="DF448" s="11"/>
      <c r="DG448" s="11"/>
      <c r="DH448" s="11"/>
      <c r="DI448" s="11"/>
      <c r="DJ448" s="11"/>
      <c r="DK448" s="11"/>
      <c r="DL448" s="11"/>
      <c r="DM448" s="11"/>
      <c r="DN448" s="11"/>
      <c r="DO448" s="11"/>
      <c r="DP448" s="11"/>
      <c r="DQ448" s="11"/>
      <c r="DR448" s="11"/>
      <c r="DS448" s="11"/>
      <c r="DT448" s="11"/>
      <c r="DU448" s="11"/>
      <c r="DV448" s="11"/>
      <c r="DW448" s="11"/>
      <c r="DX448" s="11"/>
    </row>
    <row r="449" spans="6:128" ht="12.75">
      <c r="F449" s="11"/>
      <c r="G449" s="9">
        <f t="shared" si="79"/>
        <v>446</v>
      </c>
      <c r="H449" s="8">
        <f t="shared" si="75"/>
        <v>156.36375876867174</v>
      </c>
      <c r="I449" s="8">
        <f t="shared" si="77"/>
        <v>33.917177708834025</v>
      </c>
      <c r="J449" s="8">
        <f t="shared" si="76"/>
        <v>2.371720107300274</v>
      </c>
      <c r="K449" s="8">
        <f t="shared" si="78"/>
        <v>158.735478875972</v>
      </c>
      <c r="L449" s="8"/>
      <c r="M449" s="8"/>
      <c r="N449" s="8">
        <v>127</v>
      </c>
      <c r="O449" s="8"/>
      <c r="P449" s="64"/>
      <c r="Q449" s="11"/>
      <c r="R449" s="65"/>
      <c r="S449" s="65"/>
      <c r="T449" s="11"/>
      <c r="U449" s="65"/>
      <c r="V449" s="65"/>
      <c r="W449" s="11"/>
      <c r="X449" s="65"/>
      <c r="Y449" s="65"/>
      <c r="Z449" s="65"/>
      <c r="AA449" s="65"/>
      <c r="AB449" s="65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  <c r="BJ449" s="11"/>
      <c r="BK449" s="11"/>
      <c r="BL449" s="11"/>
      <c r="BM449" s="11"/>
      <c r="BN449" s="11"/>
      <c r="BO449" s="11"/>
      <c r="BP449" s="11"/>
      <c r="BQ449" s="11"/>
      <c r="BR449" s="11"/>
      <c r="BS449" s="11"/>
      <c r="BT449" s="11"/>
      <c r="BU449" s="65"/>
      <c r="BV449" s="11"/>
      <c r="BW449" s="11"/>
      <c r="BX449" s="11"/>
      <c r="BY449" s="11"/>
      <c r="BZ449" s="11"/>
      <c r="CA449" s="11"/>
      <c r="CB449" s="11"/>
      <c r="CC449" s="11"/>
      <c r="CD449" s="11"/>
      <c r="CE449" s="11"/>
      <c r="CF449" s="11"/>
      <c r="CG449" s="11"/>
      <c r="CH449" s="11"/>
      <c r="CI449" s="11"/>
      <c r="CJ449" s="11"/>
      <c r="CK449" s="11"/>
      <c r="CL449" s="11"/>
      <c r="CM449" s="11"/>
      <c r="CN449" s="11"/>
      <c r="CO449" s="11"/>
      <c r="CP449" s="11"/>
      <c r="CQ449" s="11"/>
      <c r="CR449" s="11"/>
      <c r="CS449" s="11"/>
      <c r="CT449" s="11"/>
      <c r="CU449" s="11"/>
      <c r="CV449" s="11"/>
      <c r="CW449" s="11"/>
      <c r="CX449" s="11"/>
      <c r="CY449" s="11"/>
      <c r="CZ449" s="11"/>
      <c r="DA449" s="11"/>
      <c r="DB449" s="11"/>
      <c r="DC449" s="11"/>
      <c r="DD449" s="11"/>
      <c r="DE449" s="11"/>
      <c r="DF449" s="11"/>
      <c r="DG449" s="11"/>
      <c r="DH449" s="11"/>
      <c r="DI449" s="11"/>
      <c r="DJ449" s="11"/>
      <c r="DK449" s="11"/>
      <c r="DL449" s="11"/>
      <c r="DM449" s="11"/>
      <c r="DN449" s="11"/>
      <c r="DO449" s="11"/>
      <c r="DP449" s="11"/>
      <c r="DQ449" s="11"/>
      <c r="DR449" s="11"/>
      <c r="DS449" s="11"/>
      <c r="DT449" s="11"/>
      <c r="DU449" s="11"/>
      <c r="DV449" s="11"/>
      <c r="DW449" s="11"/>
      <c r="DX449" s="11"/>
    </row>
    <row r="450" spans="6:128" ht="12.75">
      <c r="F450" s="11"/>
      <c r="G450" s="9">
        <f t="shared" si="79"/>
        <v>447</v>
      </c>
      <c r="H450" s="8">
        <f t="shared" si="75"/>
        <v>156.35589641736297</v>
      </c>
      <c r="I450" s="8">
        <f t="shared" si="77"/>
        <v>33.95340418165551</v>
      </c>
      <c r="J450" s="8">
        <f t="shared" si="76"/>
        <v>1.7794225122601106</v>
      </c>
      <c r="K450" s="8">
        <f t="shared" si="78"/>
        <v>158.13531892962308</v>
      </c>
      <c r="L450" s="8"/>
      <c r="M450" s="8"/>
      <c r="N450" s="8">
        <v>128</v>
      </c>
      <c r="O450" s="8"/>
      <c r="P450" s="64"/>
      <c r="Q450" s="11"/>
      <c r="R450" s="65"/>
      <c r="S450" s="65"/>
      <c r="T450" s="11"/>
      <c r="U450" s="65"/>
      <c r="V450" s="65"/>
      <c r="W450" s="11"/>
      <c r="X450" s="65"/>
      <c r="Y450" s="65"/>
      <c r="Z450" s="65"/>
      <c r="AA450" s="65"/>
      <c r="AB450" s="65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  <c r="BK450" s="11"/>
      <c r="BL450" s="11"/>
      <c r="BM450" s="11"/>
      <c r="BN450" s="11"/>
      <c r="BO450" s="11"/>
      <c r="BP450" s="11"/>
      <c r="BQ450" s="11"/>
      <c r="BR450" s="11"/>
      <c r="BS450" s="11"/>
      <c r="BT450" s="11"/>
      <c r="BU450" s="65"/>
      <c r="BV450" s="11"/>
      <c r="BW450" s="11"/>
      <c r="BX450" s="11"/>
      <c r="BY450" s="11"/>
      <c r="BZ450" s="11"/>
      <c r="CA450" s="11"/>
      <c r="CB450" s="11"/>
      <c r="CC450" s="11"/>
      <c r="CD450" s="11"/>
      <c r="CE450" s="11"/>
      <c r="CF450" s="11"/>
      <c r="CG450" s="11"/>
      <c r="CH450" s="11"/>
      <c r="CI450" s="11"/>
      <c r="CJ450" s="11"/>
      <c r="CK450" s="11"/>
      <c r="CL450" s="11"/>
      <c r="CM450" s="11"/>
      <c r="CN450" s="11"/>
      <c r="CO450" s="11"/>
      <c r="CP450" s="11"/>
      <c r="CQ450" s="11"/>
      <c r="CR450" s="11"/>
      <c r="CS450" s="11"/>
      <c r="CT450" s="11"/>
      <c r="CU450" s="11"/>
      <c r="CV450" s="11"/>
      <c r="CW450" s="11"/>
      <c r="CX450" s="11"/>
      <c r="CY450" s="11"/>
      <c r="CZ450" s="11"/>
      <c r="DA450" s="11"/>
      <c r="DB450" s="11"/>
      <c r="DC450" s="11"/>
      <c r="DD450" s="11"/>
      <c r="DE450" s="11"/>
      <c r="DF450" s="11"/>
      <c r="DG450" s="11"/>
      <c r="DH450" s="11"/>
      <c r="DI450" s="11"/>
      <c r="DJ450" s="11"/>
      <c r="DK450" s="11"/>
      <c r="DL450" s="11"/>
      <c r="DM450" s="11"/>
      <c r="DN450" s="11"/>
      <c r="DO450" s="11"/>
      <c r="DP450" s="11"/>
      <c r="DQ450" s="11"/>
      <c r="DR450" s="11"/>
      <c r="DS450" s="11"/>
      <c r="DT450" s="11"/>
      <c r="DU450" s="11"/>
      <c r="DV450" s="11"/>
      <c r="DW450" s="11"/>
      <c r="DX450" s="11"/>
    </row>
    <row r="451" spans="6:128" ht="12.75">
      <c r="F451" s="11"/>
      <c r="G451" s="9">
        <f t="shared" si="79"/>
        <v>448</v>
      </c>
      <c r="H451" s="8">
        <f aca="true" t="shared" si="80" ref="H451:H514">SQRT($F$6^2-$F$3^2*(SIN(G451*PI()/180))^2)</f>
        <v>156.35027335745153</v>
      </c>
      <c r="I451" s="8">
        <f t="shared" si="77"/>
        <v>33.97928811864926</v>
      </c>
      <c r="J451" s="8">
        <f aca="true" t="shared" si="81" ref="J451:J514">$F$3*COS(G451*PI()/180)</f>
        <v>1.18658288788503</v>
      </c>
      <c r="K451" s="8">
        <f t="shared" si="78"/>
        <v>157.53685624533657</v>
      </c>
      <c r="L451" s="8"/>
      <c r="M451" s="8"/>
      <c r="N451" s="8">
        <v>129</v>
      </c>
      <c r="O451" s="8"/>
      <c r="P451" s="64"/>
      <c r="Q451" s="11"/>
      <c r="R451" s="65"/>
      <c r="S451" s="65"/>
      <c r="T451" s="11"/>
      <c r="U451" s="65"/>
      <c r="V451" s="65"/>
      <c r="W451" s="11"/>
      <c r="X451" s="65"/>
      <c r="Y451" s="65"/>
      <c r="Z451" s="65"/>
      <c r="AA451" s="65"/>
      <c r="AB451" s="65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  <c r="BK451" s="11"/>
      <c r="BL451" s="11"/>
      <c r="BM451" s="11"/>
      <c r="BN451" s="11"/>
      <c r="BO451" s="11"/>
      <c r="BP451" s="11"/>
      <c r="BQ451" s="11"/>
      <c r="BR451" s="11"/>
      <c r="BS451" s="11"/>
      <c r="BT451" s="11"/>
      <c r="BU451" s="65"/>
      <c r="BV451" s="11"/>
      <c r="BW451" s="11"/>
      <c r="BX451" s="11"/>
      <c r="BY451" s="11"/>
      <c r="BZ451" s="11"/>
      <c r="CA451" s="11"/>
      <c r="CB451" s="11"/>
      <c r="CC451" s="11"/>
      <c r="CD451" s="11"/>
      <c r="CE451" s="11"/>
      <c r="CF451" s="11"/>
      <c r="CG451" s="11"/>
      <c r="CH451" s="11"/>
      <c r="CI451" s="11"/>
      <c r="CJ451" s="11"/>
      <c r="CK451" s="11"/>
      <c r="CL451" s="11"/>
      <c r="CM451" s="11"/>
      <c r="CN451" s="11"/>
      <c r="CO451" s="11"/>
      <c r="CP451" s="11"/>
      <c r="CQ451" s="11"/>
      <c r="CR451" s="11"/>
      <c r="CS451" s="11"/>
      <c r="CT451" s="11"/>
      <c r="CU451" s="11"/>
      <c r="CV451" s="11"/>
      <c r="CW451" s="11"/>
      <c r="CX451" s="11"/>
      <c r="CY451" s="11"/>
      <c r="CZ451" s="11"/>
      <c r="DA451" s="11"/>
      <c r="DB451" s="11"/>
      <c r="DC451" s="11"/>
      <c r="DD451" s="11"/>
      <c r="DE451" s="11"/>
      <c r="DF451" s="11"/>
      <c r="DG451" s="11"/>
      <c r="DH451" s="11"/>
      <c r="DI451" s="11"/>
      <c r="DJ451" s="11"/>
      <c r="DK451" s="11"/>
      <c r="DL451" s="11"/>
      <c r="DM451" s="11"/>
      <c r="DN451" s="11"/>
      <c r="DO451" s="11"/>
      <c r="DP451" s="11"/>
      <c r="DQ451" s="11"/>
      <c r="DR451" s="11"/>
      <c r="DS451" s="11"/>
      <c r="DT451" s="11"/>
      <c r="DU451" s="11"/>
      <c r="DV451" s="11"/>
      <c r="DW451" s="11"/>
      <c r="DX451" s="11"/>
    </row>
    <row r="452" spans="6:128" ht="12.75">
      <c r="F452" s="11"/>
      <c r="G452" s="9">
        <f t="shared" si="79"/>
        <v>449</v>
      </c>
      <c r="H452" s="8">
        <f t="shared" si="80"/>
        <v>156.34689668165134</v>
      </c>
      <c r="I452" s="8">
        <f aca="true" t="shared" si="82" ref="I452:I515">$F$3*SIN(G452*PI()/180)</f>
        <v>33.9948216353173</v>
      </c>
      <c r="J452" s="8">
        <f t="shared" si="81"/>
        <v>0.5933818188676432</v>
      </c>
      <c r="K452" s="8">
        <f aca="true" t="shared" si="83" ref="K452:K515">H452+J452</f>
        <v>156.94027850051899</v>
      </c>
      <c r="L452" s="8"/>
      <c r="M452" s="8"/>
      <c r="N452" s="8">
        <v>130</v>
      </c>
      <c r="O452" s="8"/>
      <c r="P452" s="64"/>
      <c r="Q452" s="11"/>
      <c r="R452" s="65"/>
      <c r="S452" s="65"/>
      <c r="T452" s="11"/>
      <c r="U452" s="65"/>
      <c r="V452" s="65"/>
      <c r="W452" s="11"/>
      <c r="X452" s="65"/>
      <c r="Y452" s="65"/>
      <c r="Z452" s="65"/>
      <c r="AA452" s="65"/>
      <c r="AB452" s="65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  <c r="BK452" s="11"/>
      <c r="BL452" s="11"/>
      <c r="BM452" s="11"/>
      <c r="BN452" s="11"/>
      <c r="BO452" s="11"/>
      <c r="BP452" s="11"/>
      <c r="BQ452" s="11"/>
      <c r="BR452" s="11"/>
      <c r="BS452" s="11"/>
      <c r="BT452" s="11"/>
      <c r="BU452" s="65"/>
      <c r="BV452" s="11"/>
      <c r="BW452" s="11"/>
      <c r="BX452" s="11"/>
      <c r="BY452" s="11"/>
      <c r="BZ452" s="11"/>
      <c r="CA452" s="11"/>
      <c r="CB452" s="11"/>
      <c r="CC452" s="11"/>
      <c r="CD452" s="11"/>
      <c r="CE452" s="11"/>
      <c r="CF452" s="11"/>
      <c r="CG452" s="11"/>
      <c r="CH452" s="11"/>
      <c r="CI452" s="11"/>
      <c r="CJ452" s="11"/>
      <c r="CK452" s="11"/>
      <c r="CL452" s="11"/>
      <c r="CM452" s="11"/>
      <c r="CN452" s="11"/>
      <c r="CO452" s="11"/>
      <c r="CP452" s="11"/>
      <c r="CQ452" s="11"/>
      <c r="CR452" s="11"/>
      <c r="CS452" s="11"/>
      <c r="CT452" s="11"/>
      <c r="CU452" s="11"/>
      <c r="CV452" s="11"/>
      <c r="CW452" s="11"/>
      <c r="CX452" s="11"/>
      <c r="CY452" s="11"/>
      <c r="CZ452" s="11"/>
      <c r="DA452" s="11"/>
      <c r="DB452" s="11"/>
      <c r="DC452" s="11"/>
      <c r="DD452" s="11"/>
      <c r="DE452" s="11"/>
      <c r="DF452" s="11"/>
      <c r="DG452" s="11"/>
      <c r="DH452" s="11"/>
      <c r="DI452" s="11"/>
      <c r="DJ452" s="11"/>
      <c r="DK452" s="11"/>
      <c r="DL452" s="11"/>
      <c r="DM452" s="11"/>
      <c r="DN452" s="11"/>
      <c r="DO452" s="11"/>
      <c r="DP452" s="11"/>
      <c r="DQ452" s="11"/>
      <c r="DR452" s="11"/>
      <c r="DS452" s="11"/>
      <c r="DT452" s="11"/>
      <c r="DU452" s="11"/>
      <c r="DV452" s="11"/>
      <c r="DW452" s="11"/>
      <c r="DX452" s="11"/>
    </row>
    <row r="453" spans="6:128" ht="12.75">
      <c r="F453" s="11"/>
      <c r="G453" s="9">
        <f aca="true" t="shared" si="84" ref="G453:G516">G452+1</f>
        <v>450</v>
      </c>
      <c r="H453" s="8">
        <f t="shared" si="80"/>
        <v>156.3457706495446</v>
      </c>
      <c r="I453" s="8">
        <f t="shared" si="82"/>
        <v>34</v>
      </c>
      <c r="J453" s="8">
        <f t="shared" si="81"/>
        <v>1.041376186672327E-14</v>
      </c>
      <c r="K453" s="8">
        <f t="shared" si="83"/>
        <v>156.3457706495446</v>
      </c>
      <c r="L453" s="8"/>
      <c r="M453" s="8"/>
      <c r="N453" s="8">
        <v>129</v>
      </c>
      <c r="O453" s="8"/>
      <c r="P453" s="64"/>
      <c r="Q453" s="11"/>
      <c r="R453" s="65"/>
      <c r="S453" s="65"/>
      <c r="T453" s="11"/>
      <c r="U453" s="65"/>
      <c r="V453" s="65"/>
      <c r="W453" s="11"/>
      <c r="X453" s="65"/>
      <c r="Y453" s="65"/>
      <c r="Z453" s="65"/>
      <c r="AA453" s="65"/>
      <c r="AB453" s="65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  <c r="BJ453" s="11"/>
      <c r="BK453" s="11"/>
      <c r="BL453" s="11"/>
      <c r="BM453" s="11"/>
      <c r="BN453" s="11"/>
      <c r="BO453" s="11"/>
      <c r="BP453" s="11"/>
      <c r="BQ453" s="11"/>
      <c r="BR453" s="11"/>
      <c r="BS453" s="11"/>
      <c r="BT453" s="11"/>
      <c r="BU453" s="65"/>
      <c r="BV453" s="11"/>
      <c r="BW453" s="11"/>
      <c r="BX453" s="11"/>
      <c r="BY453" s="11"/>
      <c r="BZ453" s="11"/>
      <c r="CA453" s="11"/>
      <c r="CB453" s="11"/>
      <c r="CC453" s="11"/>
      <c r="CD453" s="11"/>
      <c r="CE453" s="11"/>
      <c r="CF453" s="11"/>
      <c r="CG453" s="11"/>
      <c r="CH453" s="11"/>
      <c r="CI453" s="11"/>
      <c r="CJ453" s="11"/>
      <c r="CK453" s="11"/>
      <c r="CL453" s="11"/>
      <c r="CM453" s="11"/>
      <c r="CN453" s="11"/>
      <c r="CO453" s="11"/>
      <c r="CP453" s="11"/>
      <c r="CQ453" s="11"/>
      <c r="CR453" s="11"/>
      <c r="CS453" s="11"/>
      <c r="CT453" s="11"/>
      <c r="CU453" s="11"/>
      <c r="CV453" s="11"/>
      <c r="CW453" s="11"/>
      <c r="CX453" s="11"/>
      <c r="CY453" s="11"/>
      <c r="CZ453" s="11"/>
      <c r="DA453" s="11"/>
      <c r="DB453" s="11"/>
      <c r="DC453" s="11"/>
      <c r="DD453" s="11"/>
      <c r="DE453" s="11"/>
      <c r="DF453" s="11"/>
      <c r="DG453" s="11"/>
      <c r="DH453" s="11"/>
      <c r="DI453" s="11"/>
      <c r="DJ453" s="11"/>
      <c r="DK453" s="11"/>
      <c r="DL453" s="11"/>
      <c r="DM453" s="11"/>
      <c r="DN453" s="11"/>
      <c r="DO453" s="11"/>
      <c r="DP453" s="11"/>
      <c r="DQ453" s="11"/>
      <c r="DR453" s="11"/>
      <c r="DS453" s="11"/>
      <c r="DT453" s="11"/>
      <c r="DU453" s="11"/>
      <c r="DV453" s="11"/>
      <c r="DW453" s="11"/>
      <c r="DX453" s="11"/>
    </row>
    <row r="454" spans="6:128" ht="12.75">
      <c r="F454" s="11"/>
      <c r="G454" s="9">
        <f t="shared" si="84"/>
        <v>451</v>
      </c>
      <c r="H454" s="8">
        <f t="shared" si="80"/>
        <v>156.34689668165134</v>
      </c>
      <c r="I454" s="8">
        <f t="shared" si="82"/>
        <v>33.9948216353173</v>
      </c>
      <c r="J454" s="8">
        <f t="shared" si="81"/>
        <v>-0.5933818188676525</v>
      </c>
      <c r="K454" s="8">
        <f t="shared" si="83"/>
        <v>155.7535148627837</v>
      </c>
      <c r="L454" s="8"/>
      <c r="M454" s="8"/>
      <c r="N454" s="8">
        <v>128</v>
      </c>
      <c r="O454" s="8"/>
      <c r="P454" s="64"/>
      <c r="Q454" s="11"/>
      <c r="R454" s="65"/>
      <c r="S454" s="65"/>
      <c r="T454" s="11"/>
      <c r="U454" s="65"/>
      <c r="V454" s="65"/>
      <c r="W454" s="11"/>
      <c r="X454" s="65"/>
      <c r="Y454" s="65"/>
      <c r="Z454" s="65"/>
      <c r="AA454" s="65"/>
      <c r="AB454" s="65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  <c r="BJ454" s="11"/>
      <c r="BK454" s="11"/>
      <c r="BL454" s="11"/>
      <c r="BM454" s="11"/>
      <c r="BN454" s="11"/>
      <c r="BO454" s="11"/>
      <c r="BP454" s="11"/>
      <c r="BQ454" s="11"/>
      <c r="BR454" s="11"/>
      <c r="BS454" s="11"/>
      <c r="BT454" s="11"/>
      <c r="BU454" s="65"/>
      <c r="BV454" s="11"/>
      <c r="BW454" s="11"/>
      <c r="BX454" s="11"/>
      <c r="BY454" s="11"/>
      <c r="BZ454" s="11"/>
      <c r="CA454" s="11"/>
      <c r="CB454" s="11"/>
      <c r="CC454" s="11"/>
      <c r="CD454" s="11"/>
      <c r="CE454" s="11"/>
      <c r="CF454" s="11"/>
      <c r="CG454" s="11"/>
      <c r="CH454" s="11"/>
      <c r="CI454" s="11"/>
      <c r="CJ454" s="11"/>
      <c r="CK454" s="11"/>
      <c r="CL454" s="11"/>
      <c r="CM454" s="11"/>
      <c r="CN454" s="11"/>
      <c r="CO454" s="11"/>
      <c r="CP454" s="11"/>
      <c r="CQ454" s="11"/>
      <c r="CR454" s="11"/>
      <c r="CS454" s="11"/>
      <c r="CT454" s="11"/>
      <c r="CU454" s="11"/>
      <c r="CV454" s="11"/>
      <c r="CW454" s="11"/>
      <c r="CX454" s="11"/>
      <c r="CY454" s="11"/>
      <c r="CZ454" s="11"/>
      <c r="DA454" s="11"/>
      <c r="DB454" s="11"/>
      <c r="DC454" s="11"/>
      <c r="DD454" s="11"/>
      <c r="DE454" s="11"/>
      <c r="DF454" s="11"/>
      <c r="DG454" s="11"/>
      <c r="DH454" s="11"/>
      <c r="DI454" s="11"/>
      <c r="DJ454" s="11"/>
      <c r="DK454" s="11"/>
      <c r="DL454" s="11"/>
      <c r="DM454" s="11"/>
      <c r="DN454" s="11"/>
      <c r="DO454" s="11"/>
      <c r="DP454" s="11"/>
      <c r="DQ454" s="11"/>
      <c r="DR454" s="11"/>
      <c r="DS454" s="11"/>
      <c r="DT454" s="11"/>
      <c r="DU454" s="11"/>
      <c r="DV454" s="11"/>
      <c r="DW454" s="11"/>
      <c r="DX454" s="11"/>
    </row>
    <row r="455" spans="6:128" ht="12.75">
      <c r="F455" s="11"/>
      <c r="G455" s="9">
        <f t="shared" si="84"/>
        <v>452</v>
      </c>
      <c r="H455" s="8">
        <f t="shared" si="80"/>
        <v>156.35027335745153</v>
      </c>
      <c r="I455" s="8">
        <f t="shared" si="82"/>
        <v>33.97928811864926</v>
      </c>
      <c r="J455" s="8">
        <f t="shared" si="81"/>
        <v>-1.186582887885009</v>
      </c>
      <c r="K455" s="8">
        <f t="shared" si="83"/>
        <v>155.16369046956652</v>
      </c>
      <c r="L455" s="8"/>
      <c r="M455" s="8"/>
      <c r="N455" s="8">
        <v>127</v>
      </c>
      <c r="O455" s="8"/>
      <c r="P455" s="64"/>
      <c r="Q455" s="11"/>
      <c r="R455" s="65"/>
      <c r="S455" s="65"/>
      <c r="T455" s="11"/>
      <c r="U455" s="65"/>
      <c r="V455" s="65"/>
      <c r="W455" s="11"/>
      <c r="X455" s="65"/>
      <c r="Y455" s="65"/>
      <c r="Z455" s="65"/>
      <c r="AA455" s="65"/>
      <c r="AB455" s="65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  <c r="BJ455" s="11"/>
      <c r="BK455" s="11"/>
      <c r="BL455" s="11"/>
      <c r="BM455" s="11"/>
      <c r="BN455" s="11"/>
      <c r="BO455" s="11"/>
      <c r="BP455" s="11"/>
      <c r="BQ455" s="11"/>
      <c r="BR455" s="11"/>
      <c r="BS455" s="11"/>
      <c r="BT455" s="11"/>
      <c r="BU455" s="65"/>
      <c r="BV455" s="11"/>
      <c r="BW455" s="11"/>
      <c r="BX455" s="11"/>
      <c r="BY455" s="11"/>
      <c r="BZ455" s="11"/>
      <c r="CA455" s="11"/>
      <c r="CB455" s="11"/>
      <c r="CC455" s="11"/>
      <c r="CD455" s="11"/>
      <c r="CE455" s="11"/>
      <c r="CF455" s="11"/>
      <c r="CG455" s="11"/>
      <c r="CH455" s="11"/>
      <c r="CI455" s="11"/>
      <c r="CJ455" s="11"/>
      <c r="CK455" s="11"/>
      <c r="CL455" s="11"/>
      <c r="CM455" s="11"/>
      <c r="CN455" s="11"/>
      <c r="CO455" s="11"/>
      <c r="CP455" s="11"/>
      <c r="CQ455" s="11"/>
      <c r="CR455" s="11"/>
      <c r="CS455" s="11"/>
      <c r="CT455" s="11"/>
      <c r="CU455" s="11"/>
      <c r="CV455" s="11"/>
      <c r="CW455" s="11"/>
      <c r="CX455" s="11"/>
      <c r="CY455" s="11"/>
      <c r="CZ455" s="11"/>
      <c r="DA455" s="11"/>
      <c r="DB455" s="11"/>
      <c r="DC455" s="11"/>
      <c r="DD455" s="11"/>
      <c r="DE455" s="11"/>
      <c r="DF455" s="11"/>
      <c r="DG455" s="11"/>
      <c r="DH455" s="11"/>
      <c r="DI455" s="11"/>
      <c r="DJ455" s="11"/>
      <c r="DK455" s="11"/>
      <c r="DL455" s="11"/>
      <c r="DM455" s="11"/>
      <c r="DN455" s="11"/>
      <c r="DO455" s="11"/>
      <c r="DP455" s="11"/>
      <c r="DQ455" s="11"/>
      <c r="DR455" s="11"/>
      <c r="DS455" s="11"/>
      <c r="DT455" s="11"/>
      <c r="DU455" s="11"/>
      <c r="DV455" s="11"/>
      <c r="DW455" s="11"/>
      <c r="DX455" s="11"/>
    </row>
    <row r="456" spans="6:128" ht="12.75">
      <c r="F456" s="11"/>
      <c r="G456" s="9">
        <f t="shared" si="84"/>
        <v>453</v>
      </c>
      <c r="H456" s="8">
        <f t="shared" si="80"/>
        <v>156.35589641736297</v>
      </c>
      <c r="I456" s="8">
        <f t="shared" si="82"/>
        <v>33.95340418165551</v>
      </c>
      <c r="J456" s="8">
        <f t="shared" si="81"/>
        <v>-1.77942251226009</v>
      </c>
      <c r="K456" s="8">
        <f t="shared" si="83"/>
        <v>154.5764739051029</v>
      </c>
      <c r="L456" s="8"/>
      <c r="M456" s="8"/>
      <c r="N456" s="8">
        <v>126</v>
      </c>
      <c r="O456" s="8"/>
      <c r="P456" s="64"/>
      <c r="Q456" s="11"/>
      <c r="R456" s="65"/>
      <c r="S456" s="65"/>
      <c r="T456" s="11"/>
      <c r="U456" s="65"/>
      <c r="V456" s="65"/>
      <c r="W456" s="11"/>
      <c r="X456" s="65"/>
      <c r="Y456" s="65"/>
      <c r="Z456" s="65"/>
      <c r="AA456" s="65"/>
      <c r="AB456" s="65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  <c r="BH456" s="11"/>
      <c r="BI456" s="11"/>
      <c r="BJ456" s="11"/>
      <c r="BK456" s="11"/>
      <c r="BL456" s="11"/>
      <c r="BM456" s="11"/>
      <c r="BN456" s="11"/>
      <c r="BO456" s="11"/>
      <c r="BP456" s="11"/>
      <c r="BQ456" s="11"/>
      <c r="BR456" s="11"/>
      <c r="BS456" s="11"/>
      <c r="BT456" s="11"/>
      <c r="BU456" s="65"/>
      <c r="BV456" s="11"/>
      <c r="BW456" s="11"/>
      <c r="BX456" s="11"/>
      <c r="BY456" s="11"/>
      <c r="BZ456" s="11"/>
      <c r="CA456" s="11"/>
      <c r="CB456" s="11"/>
      <c r="CC456" s="11"/>
      <c r="CD456" s="11"/>
      <c r="CE456" s="11"/>
      <c r="CF456" s="11"/>
      <c r="CG456" s="11"/>
      <c r="CH456" s="11"/>
      <c r="CI456" s="11"/>
      <c r="CJ456" s="11"/>
      <c r="CK456" s="11"/>
      <c r="CL456" s="11"/>
      <c r="CM456" s="11"/>
      <c r="CN456" s="11"/>
      <c r="CO456" s="11"/>
      <c r="CP456" s="11"/>
      <c r="CQ456" s="11"/>
      <c r="CR456" s="11"/>
      <c r="CS456" s="11"/>
      <c r="CT456" s="11"/>
      <c r="CU456" s="11"/>
      <c r="CV456" s="11"/>
      <c r="CW456" s="11"/>
      <c r="CX456" s="11"/>
      <c r="CY456" s="11"/>
      <c r="CZ456" s="11"/>
      <c r="DA456" s="11"/>
      <c r="DB456" s="11"/>
      <c r="DC456" s="11"/>
      <c r="DD456" s="11"/>
      <c r="DE456" s="11"/>
      <c r="DF456" s="11"/>
      <c r="DG456" s="11"/>
      <c r="DH456" s="11"/>
      <c r="DI456" s="11"/>
      <c r="DJ456" s="11"/>
      <c r="DK456" s="11"/>
      <c r="DL456" s="11"/>
      <c r="DM456" s="11"/>
      <c r="DN456" s="11"/>
      <c r="DO456" s="11"/>
      <c r="DP456" s="11"/>
      <c r="DQ456" s="11"/>
      <c r="DR456" s="11"/>
      <c r="DS456" s="11"/>
      <c r="DT456" s="11"/>
      <c r="DU456" s="11"/>
      <c r="DV456" s="11"/>
      <c r="DW456" s="11"/>
      <c r="DX456" s="11"/>
    </row>
    <row r="457" spans="6:128" ht="12.75">
      <c r="F457" s="11"/>
      <c r="G457" s="9">
        <f t="shared" si="84"/>
        <v>454</v>
      </c>
      <c r="H457" s="8">
        <f t="shared" si="80"/>
        <v>156.36375876867174</v>
      </c>
      <c r="I457" s="8">
        <f t="shared" si="82"/>
        <v>33.917177708834025</v>
      </c>
      <c r="J457" s="8">
        <f t="shared" si="81"/>
        <v>-2.371720107300223</v>
      </c>
      <c r="K457" s="8">
        <f t="shared" si="83"/>
        <v>153.9920386613715</v>
      </c>
      <c r="L457" s="8"/>
      <c r="M457" s="8"/>
      <c r="N457" s="8">
        <v>125</v>
      </c>
      <c r="O457" s="8"/>
      <c r="P457" s="64"/>
      <c r="Q457" s="11"/>
      <c r="R457" s="65"/>
      <c r="S457" s="65"/>
      <c r="T457" s="11"/>
      <c r="U457" s="65"/>
      <c r="V457" s="65"/>
      <c r="W457" s="11"/>
      <c r="X457" s="65"/>
      <c r="Y457" s="65"/>
      <c r="Z457" s="65"/>
      <c r="AA457" s="65"/>
      <c r="AB457" s="65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  <c r="BH457" s="11"/>
      <c r="BI457" s="11"/>
      <c r="BJ457" s="11"/>
      <c r="BK457" s="11"/>
      <c r="BL457" s="11"/>
      <c r="BM457" s="11"/>
      <c r="BN457" s="11"/>
      <c r="BO457" s="11"/>
      <c r="BP457" s="11"/>
      <c r="BQ457" s="11"/>
      <c r="BR457" s="11"/>
      <c r="BS457" s="11"/>
      <c r="BT457" s="11"/>
      <c r="BU457" s="65"/>
      <c r="BV457" s="11"/>
      <c r="BW457" s="11"/>
      <c r="BX457" s="11"/>
      <c r="BY457" s="11"/>
      <c r="BZ457" s="11"/>
      <c r="CA457" s="11"/>
      <c r="CB457" s="11"/>
      <c r="CC457" s="11"/>
      <c r="CD457" s="11"/>
      <c r="CE457" s="11"/>
      <c r="CF457" s="11"/>
      <c r="CG457" s="11"/>
      <c r="CH457" s="11"/>
      <c r="CI457" s="11"/>
      <c r="CJ457" s="11"/>
      <c r="CK457" s="11"/>
      <c r="CL457" s="11"/>
      <c r="CM457" s="11"/>
      <c r="CN457" s="11"/>
      <c r="CO457" s="11"/>
      <c r="CP457" s="11"/>
      <c r="CQ457" s="11"/>
      <c r="CR457" s="11"/>
      <c r="CS457" s="11"/>
      <c r="CT457" s="11"/>
      <c r="CU457" s="11"/>
      <c r="CV457" s="11"/>
      <c r="CW457" s="11"/>
      <c r="CX457" s="11"/>
      <c r="CY457" s="11"/>
      <c r="CZ457" s="11"/>
      <c r="DA457" s="11"/>
      <c r="DB457" s="11"/>
      <c r="DC457" s="11"/>
      <c r="DD457" s="11"/>
      <c r="DE457" s="11"/>
      <c r="DF457" s="11"/>
      <c r="DG457" s="11"/>
      <c r="DH457" s="11"/>
      <c r="DI457" s="11"/>
      <c r="DJ457" s="11"/>
      <c r="DK457" s="11"/>
      <c r="DL457" s="11"/>
      <c r="DM457" s="11"/>
      <c r="DN457" s="11"/>
      <c r="DO457" s="11"/>
      <c r="DP457" s="11"/>
      <c r="DQ457" s="11"/>
      <c r="DR457" s="11"/>
      <c r="DS457" s="11"/>
      <c r="DT457" s="11"/>
      <c r="DU457" s="11"/>
      <c r="DV457" s="11"/>
      <c r="DW457" s="11"/>
      <c r="DX457" s="11"/>
    </row>
    <row r="458" spans="6:128" ht="12.75">
      <c r="F458" s="11"/>
      <c r="G458" s="9">
        <f t="shared" si="84"/>
        <v>455</v>
      </c>
      <c r="H458" s="8">
        <f t="shared" si="80"/>
        <v>156.37385049540393</v>
      </c>
      <c r="I458" s="8">
        <f t="shared" si="82"/>
        <v>33.87061973511935</v>
      </c>
      <c r="J458" s="8">
        <f t="shared" si="81"/>
        <v>-2.963295253420364</v>
      </c>
      <c r="K458" s="8">
        <f t="shared" si="83"/>
        <v>153.41055524198356</v>
      </c>
      <c r="L458" s="8"/>
      <c r="M458" s="8"/>
      <c r="N458" s="8">
        <v>124</v>
      </c>
      <c r="O458" s="8"/>
      <c r="P458" s="64"/>
      <c r="Q458" s="11"/>
      <c r="R458" s="65"/>
      <c r="S458" s="65"/>
      <c r="T458" s="11"/>
      <c r="U458" s="65"/>
      <c r="V458" s="65"/>
      <c r="W458" s="11"/>
      <c r="X458" s="65"/>
      <c r="Y458" s="65"/>
      <c r="Z458" s="65"/>
      <c r="AA458" s="65"/>
      <c r="AB458" s="65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  <c r="BH458" s="11"/>
      <c r="BI458" s="11"/>
      <c r="BJ458" s="11"/>
      <c r="BK458" s="11"/>
      <c r="BL458" s="11"/>
      <c r="BM458" s="11"/>
      <c r="BN458" s="11"/>
      <c r="BO458" s="11"/>
      <c r="BP458" s="11"/>
      <c r="BQ458" s="11"/>
      <c r="BR458" s="11"/>
      <c r="BS458" s="11"/>
      <c r="BT458" s="11"/>
      <c r="BU458" s="65"/>
      <c r="BV458" s="11"/>
      <c r="BW458" s="11"/>
      <c r="BX458" s="11"/>
      <c r="BY458" s="11"/>
      <c r="BZ458" s="11"/>
      <c r="CA458" s="11"/>
      <c r="CB458" s="11"/>
      <c r="CC458" s="11"/>
      <c r="CD458" s="11"/>
      <c r="CE458" s="11"/>
      <c r="CF458" s="11"/>
      <c r="CG458" s="11"/>
      <c r="CH458" s="11"/>
      <c r="CI458" s="11"/>
      <c r="CJ458" s="11"/>
      <c r="CK458" s="11"/>
      <c r="CL458" s="11"/>
      <c r="CM458" s="11"/>
      <c r="CN458" s="11"/>
      <c r="CO458" s="11"/>
      <c r="CP458" s="11"/>
      <c r="CQ458" s="11"/>
      <c r="CR458" s="11"/>
      <c r="CS458" s="11"/>
      <c r="CT458" s="11"/>
      <c r="CU458" s="11"/>
      <c r="CV458" s="11"/>
      <c r="CW458" s="11"/>
      <c r="CX458" s="11"/>
      <c r="CY458" s="11"/>
      <c r="CZ458" s="11"/>
      <c r="DA458" s="11"/>
      <c r="DB458" s="11"/>
      <c r="DC458" s="11"/>
      <c r="DD458" s="11"/>
      <c r="DE458" s="11"/>
      <c r="DF458" s="11"/>
      <c r="DG458" s="11"/>
      <c r="DH458" s="11"/>
      <c r="DI458" s="11"/>
      <c r="DJ458" s="11"/>
      <c r="DK458" s="11"/>
      <c r="DL458" s="11"/>
      <c r="DM458" s="11"/>
      <c r="DN458" s="11"/>
      <c r="DO458" s="11"/>
      <c r="DP458" s="11"/>
      <c r="DQ458" s="11"/>
      <c r="DR458" s="11"/>
      <c r="DS458" s="11"/>
      <c r="DT458" s="11"/>
      <c r="DU458" s="11"/>
      <c r="DV458" s="11"/>
      <c r="DW458" s="11"/>
      <c r="DX458" s="11"/>
    </row>
    <row r="459" spans="6:128" ht="12.75">
      <c r="F459" s="11"/>
      <c r="G459" s="9">
        <f t="shared" si="84"/>
        <v>456</v>
      </c>
      <c r="H459" s="8">
        <f t="shared" si="80"/>
        <v>156.3861588721197</v>
      </c>
      <c r="I459" s="8">
        <f t="shared" si="82"/>
        <v>33.8137444425213</v>
      </c>
      <c r="J459" s="8">
        <f t="shared" si="81"/>
        <v>-3.5539677511001977</v>
      </c>
      <c r="K459" s="8">
        <f t="shared" si="83"/>
        <v>152.8321911210195</v>
      </c>
      <c r="L459" s="8"/>
      <c r="M459" s="8"/>
      <c r="N459" s="8">
        <v>123</v>
      </c>
      <c r="O459" s="8"/>
      <c r="P459" s="64"/>
      <c r="Q459" s="11"/>
      <c r="R459" s="65"/>
      <c r="S459" s="65"/>
      <c r="T459" s="11"/>
      <c r="U459" s="65"/>
      <c r="V459" s="65"/>
      <c r="W459" s="11"/>
      <c r="X459" s="65"/>
      <c r="Y459" s="65"/>
      <c r="Z459" s="65"/>
      <c r="AA459" s="65"/>
      <c r="AB459" s="65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  <c r="BJ459" s="11"/>
      <c r="BK459" s="11"/>
      <c r="BL459" s="11"/>
      <c r="BM459" s="11"/>
      <c r="BN459" s="11"/>
      <c r="BO459" s="11"/>
      <c r="BP459" s="11"/>
      <c r="BQ459" s="11"/>
      <c r="BR459" s="11"/>
      <c r="BS459" s="11"/>
      <c r="BT459" s="11"/>
      <c r="BU459" s="65"/>
      <c r="BV459" s="11"/>
      <c r="BW459" s="11"/>
      <c r="BX459" s="11"/>
      <c r="BY459" s="11"/>
      <c r="BZ459" s="11"/>
      <c r="CA459" s="11"/>
      <c r="CB459" s="11"/>
      <c r="CC459" s="11"/>
      <c r="CD459" s="11"/>
      <c r="CE459" s="11"/>
      <c r="CF459" s="11"/>
      <c r="CG459" s="11"/>
      <c r="CH459" s="11"/>
      <c r="CI459" s="11"/>
      <c r="CJ459" s="11"/>
      <c r="CK459" s="11"/>
      <c r="CL459" s="11"/>
      <c r="CM459" s="11"/>
      <c r="CN459" s="11"/>
      <c r="CO459" s="11"/>
      <c r="CP459" s="11"/>
      <c r="CQ459" s="11"/>
      <c r="CR459" s="11"/>
      <c r="CS459" s="11"/>
      <c r="CT459" s="11"/>
      <c r="CU459" s="11"/>
      <c r="CV459" s="11"/>
      <c r="CW459" s="11"/>
      <c r="CX459" s="11"/>
      <c r="CY459" s="11"/>
      <c r="CZ459" s="11"/>
      <c r="DA459" s="11"/>
      <c r="DB459" s="11"/>
      <c r="DC459" s="11"/>
      <c r="DD459" s="11"/>
      <c r="DE459" s="11"/>
      <c r="DF459" s="11"/>
      <c r="DG459" s="11"/>
      <c r="DH459" s="11"/>
      <c r="DI459" s="11"/>
      <c r="DJ459" s="11"/>
      <c r="DK459" s="11"/>
      <c r="DL459" s="11"/>
      <c r="DM459" s="11"/>
      <c r="DN459" s="11"/>
      <c r="DO459" s="11"/>
      <c r="DP459" s="11"/>
      <c r="DQ459" s="11"/>
      <c r="DR459" s="11"/>
      <c r="DS459" s="11"/>
      <c r="DT459" s="11"/>
      <c r="DU459" s="11"/>
      <c r="DV459" s="11"/>
      <c r="DW459" s="11"/>
      <c r="DX459" s="11"/>
    </row>
    <row r="460" spans="6:128" ht="12.75">
      <c r="F460" s="11"/>
      <c r="G460" s="9">
        <f t="shared" si="84"/>
        <v>457</v>
      </c>
      <c r="H460" s="8">
        <f t="shared" si="80"/>
        <v>156.40066838160402</v>
      </c>
      <c r="I460" s="8">
        <f t="shared" si="82"/>
        <v>33.74656915580495</v>
      </c>
      <c r="J460" s="8">
        <f t="shared" si="81"/>
        <v>-4.143557675775017</v>
      </c>
      <c r="K460" s="8">
        <f t="shared" si="83"/>
        <v>152.257110705829</v>
      </c>
      <c r="L460" s="8"/>
      <c r="M460" s="8"/>
      <c r="N460" s="8">
        <v>122</v>
      </c>
      <c r="O460" s="8"/>
      <c r="P460" s="64"/>
      <c r="Q460" s="11"/>
      <c r="R460" s="65"/>
      <c r="S460" s="65"/>
      <c r="T460" s="11"/>
      <c r="U460" s="65"/>
      <c r="V460" s="65"/>
      <c r="W460" s="11"/>
      <c r="X460" s="65"/>
      <c r="Y460" s="65"/>
      <c r="Z460" s="65"/>
      <c r="AA460" s="65"/>
      <c r="AB460" s="65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  <c r="BH460" s="11"/>
      <c r="BI460" s="11"/>
      <c r="BJ460" s="11"/>
      <c r="BK460" s="11"/>
      <c r="BL460" s="11"/>
      <c r="BM460" s="11"/>
      <c r="BN460" s="11"/>
      <c r="BO460" s="11"/>
      <c r="BP460" s="11"/>
      <c r="BQ460" s="11"/>
      <c r="BR460" s="11"/>
      <c r="BS460" s="11"/>
      <c r="BT460" s="11"/>
      <c r="BU460" s="65"/>
      <c r="BV460" s="11"/>
      <c r="BW460" s="11"/>
      <c r="BX460" s="11"/>
      <c r="BY460" s="11"/>
      <c r="BZ460" s="11"/>
      <c r="CA460" s="11"/>
      <c r="CB460" s="11"/>
      <c r="CC460" s="11"/>
      <c r="CD460" s="11"/>
      <c r="CE460" s="11"/>
      <c r="CF460" s="11"/>
      <c r="CG460" s="11"/>
      <c r="CH460" s="11"/>
      <c r="CI460" s="11"/>
      <c r="CJ460" s="11"/>
      <c r="CK460" s="11"/>
      <c r="CL460" s="11"/>
      <c r="CM460" s="11"/>
      <c r="CN460" s="11"/>
      <c r="CO460" s="11"/>
      <c r="CP460" s="11"/>
      <c r="CQ460" s="11"/>
      <c r="CR460" s="11"/>
      <c r="CS460" s="11"/>
      <c r="CT460" s="11"/>
      <c r="CU460" s="11"/>
      <c r="CV460" s="11"/>
      <c r="CW460" s="11"/>
      <c r="CX460" s="11"/>
      <c r="CY460" s="11"/>
      <c r="CZ460" s="11"/>
      <c r="DA460" s="11"/>
      <c r="DB460" s="11"/>
      <c r="DC460" s="11"/>
      <c r="DD460" s="11"/>
      <c r="DE460" s="11"/>
      <c r="DF460" s="11"/>
      <c r="DG460" s="11"/>
      <c r="DH460" s="11"/>
      <c r="DI460" s="11"/>
      <c r="DJ460" s="11"/>
      <c r="DK460" s="11"/>
      <c r="DL460" s="11"/>
      <c r="DM460" s="11"/>
      <c r="DN460" s="11"/>
      <c r="DO460" s="11"/>
      <c r="DP460" s="11"/>
      <c r="DQ460" s="11"/>
      <c r="DR460" s="11"/>
      <c r="DS460" s="11"/>
      <c r="DT460" s="11"/>
      <c r="DU460" s="11"/>
      <c r="DV460" s="11"/>
      <c r="DW460" s="11"/>
      <c r="DX460" s="11"/>
    </row>
    <row r="461" spans="6:128" ht="12.75">
      <c r="F461" s="11"/>
      <c r="G461" s="9">
        <f t="shared" si="84"/>
        <v>458</v>
      </c>
      <c r="H461" s="8">
        <f t="shared" si="80"/>
        <v>156.417360736421</v>
      </c>
      <c r="I461" s="8">
        <f t="shared" si="82"/>
        <v>33.669114337213394</v>
      </c>
      <c r="J461" s="8">
        <f t="shared" si="81"/>
        <v>-4.731885432642191</v>
      </c>
      <c r="K461" s="8">
        <f t="shared" si="83"/>
        <v>151.6854753037788</v>
      </c>
      <c r="L461" s="8"/>
      <c r="M461" s="8"/>
      <c r="N461" s="8">
        <v>121</v>
      </c>
      <c r="O461" s="8"/>
      <c r="P461" s="64"/>
      <c r="Q461" s="11"/>
      <c r="R461" s="65"/>
      <c r="S461" s="65"/>
      <c r="T461" s="11"/>
      <c r="U461" s="65"/>
      <c r="V461" s="65"/>
      <c r="W461" s="11"/>
      <c r="X461" s="65"/>
      <c r="Y461" s="65"/>
      <c r="Z461" s="65"/>
      <c r="AA461" s="65"/>
      <c r="AB461" s="65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  <c r="BH461" s="11"/>
      <c r="BI461" s="11"/>
      <c r="BJ461" s="11"/>
      <c r="BK461" s="11"/>
      <c r="BL461" s="11"/>
      <c r="BM461" s="11"/>
      <c r="BN461" s="11"/>
      <c r="BO461" s="11"/>
      <c r="BP461" s="11"/>
      <c r="BQ461" s="11"/>
      <c r="BR461" s="11"/>
      <c r="BS461" s="11"/>
      <c r="BT461" s="11"/>
      <c r="BU461" s="65"/>
      <c r="BV461" s="11"/>
      <c r="BW461" s="11"/>
      <c r="BX461" s="11"/>
      <c r="BY461" s="11"/>
      <c r="BZ461" s="11"/>
      <c r="CA461" s="11"/>
      <c r="CB461" s="11"/>
      <c r="CC461" s="11"/>
      <c r="CD461" s="11"/>
      <c r="CE461" s="11"/>
      <c r="CF461" s="11"/>
      <c r="CG461" s="11"/>
      <c r="CH461" s="11"/>
      <c r="CI461" s="11"/>
      <c r="CJ461" s="11"/>
      <c r="CK461" s="11"/>
      <c r="CL461" s="11"/>
      <c r="CM461" s="11"/>
      <c r="CN461" s="11"/>
      <c r="CO461" s="11"/>
      <c r="CP461" s="11"/>
      <c r="CQ461" s="11"/>
      <c r="CR461" s="11"/>
      <c r="CS461" s="11"/>
      <c r="CT461" s="11"/>
      <c r="CU461" s="11"/>
      <c r="CV461" s="11"/>
      <c r="CW461" s="11"/>
      <c r="CX461" s="11"/>
      <c r="CY461" s="11"/>
      <c r="CZ461" s="11"/>
      <c r="DA461" s="11"/>
      <c r="DB461" s="11"/>
      <c r="DC461" s="11"/>
      <c r="DD461" s="11"/>
      <c r="DE461" s="11"/>
      <c r="DF461" s="11"/>
      <c r="DG461" s="11"/>
      <c r="DH461" s="11"/>
      <c r="DI461" s="11"/>
      <c r="DJ461" s="11"/>
      <c r="DK461" s="11"/>
      <c r="DL461" s="11"/>
      <c r="DM461" s="11"/>
      <c r="DN461" s="11"/>
      <c r="DO461" s="11"/>
      <c r="DP461" s="11"/>
      <c r="DQ461" s="11"/>
      <c r="DR461" s="11"/>
      <c r="DS461" s="11"/>
      <c r="DT461" s="11"/>
      <c r="DU461" s="11"/>
      <c r="DV461" s="11"/>
      <c r="DW461" s="11"/>
      <c r="DX461" s="11"/>
    </row>
    <row r="462" spans="6:128" ht="12.75">
      <c r="F462" s="11"/>
      <c r="G462" s="9">
        <f t="shared" si="84"/>
        <v>459</v>
      </c>
      <c r="H462" s="8">
        <f t="shared" si="80"/>
        <v>156.43621490429064</v>
      </c>
      <c r="I462" s="8">
        <f t="shared" si="82"/>
        <v>33.581403580234685</v>
      </c>
      <c r="J462" s="8">
        <f t="shared" si="81"/>
        <v>-5.318771811367809</v>
      </c>
      <c r="K462" s="8">
        <f t="shared" si="83"/>
        <v>151.11744309292283</v>
      </c>
      <c r="L462" s="8"/>
      <c r="M462" s="8"/>
      <c r="N462" s="8">
        <v>120</v>
      </c>
      <c r="O462" s="8"/>
      <c r="P462" s="64"/>
      <c r="Q462" s="11"/>
      <c r="R462" s="65"/>
      <c r="S462" s="65"/>
      <c r="T462" s="11"/>
      <c r="U462" s="65"/>
      <c r="V462" s="65"/>
      <c r="W462" s="11"/>
      <c r="X462" s="65"/>
      <c r="Y462" s="65"/>
      <c r="Z462" s="65"/>
      <c r="AA462" s="65"/>
      <c r="AB462" s="65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  <c r="BK462" s="11"/>
      <c r="BL462" s="11"/>
      <c r="BM462" s="11"/>
      <c r="BN462" s="11"/>
      <c r="BO462" s="11"/>
      <c r="BP462" s="11"/>
      <c r="BQ462" s="11"/>
      <c r="BR462" s="11"/>
      <c r="BS462" s="11"/>
      <c r="BT462" s="11"/>
      <c r="BU462" s="65"/>
      <c r="BV462" s="11"/>
      <c r="BW462" s="11"/>
      <c r="BX462" s="11"/>
      <c r="BY462" s="11"/>
      <c r="BZ462" s="11"/>
      <c r="CA462" s="11"/>
      <c r="CB462" s="11"/>
      <c r="CC462" s="11"/>
      <c r="CD462" s="11"/>
      <c r="CE462" s="11"/>
      <c r="CF462" s="11"/>
      <c r="CG462" s="11"/>
      <c r="CH462" s="11"/>
      <c r="CI462" s="11"/>
      <c r="CJ462" s="11"/>
      <c r="CK462" s="11"/>
      <c r="CL462" s="11"/>
      <c r="CM462" s="11"/>
      <c r="CN462" s="11"/>
      <c r="CO462" s="11"/>
      <c r="CP462" s="11"/>
      <c r="CQ462" s="11"/>
      <c r="CR462" s="11"/>
      <c r="CS462" s="11"/>
      <c r="CT462" s="11"/>
      <c r="CU462" s="11"/>
      <c r="CV462" s="11"/>
      <c r="CW462" s="11"/>
      <c r="CX462" s="11"/>
      <c r="CY462" s="11"/>
      <c r="CZ462" s="11"/>
      <c r="DA462" s="11"/>
      <c r="DB462" s="11"/>
      <c r="DC462" s="11"/>
      <c r="DD462" s="11"/>
      <c r="DE462" s="11"/>
      <c r="DF462" s="11"/>
      <c r="DG462" s="11"/>
      <c r="DH462" s="11"/>
      <c r="DI462" s="11"/>
      <c r="DJ462" s="11"/>
      <c r="DK462" s="11"/>
      <c r="DL462" s="11"/>
      <c r="DM462" s="11"/>
      <c r="DN462" s="11"/>
      <c r="DO462" s="11"/>
      <c r="DP462" s="11"/>
      <c r="DQ462" s="11"/>
      <c r="DR462" s="11"/>
      <c r="DS462" s="11"/>
      <c r="DT462" s="11"/>
      <c r="DU462" s="11"/>
      <c r="DV462" s="11"/>
      <c r="DW462" s="11"/>
      <c r="DX462" s="11"/>
    </row>
    <row r="463" spans="6:128" ht="12.75">
      <c r="F463" s="11"/>
      <c r="G463" s="9">
        <f t="shared" si="84"/>
        <v>460</v>
      </c>
      <c r="H463" s="8">
        <f t="shared" si="80"/>
        <v>156.45720713724165</v>
      </c>
      <c r="I463" s="8">
        <f t="shared" si="82"/>
        <v>33.48346360241508</v>
      </c>
      <c r="J463" s="8">
        <f t="shared" si="81"/>
        <v>-5.904038040675616</v>
      </c>
      <c r="K463" s="8">
        <f t="shared" si="83"/>
        <v>150.55316909656602</v>
      </c>
      <c r="L463" s="8"/>
      <c r="M463" s="8"/>
      <c r="N463" s="8">
        <v>119</v>
      </c>
      <c r="O463" s="8"/>
      <c r="P463" s="64"/>
      <c r="Q463" s="11"/>
      <c r="R463" s="65"/>
      <c r="S463" s="65"/>
      <c r="T463" s="11"/>
      <c r="U463" s="65"/>
      <c r="V463" s="65"/>
      <c r="W463" s="11"/>
      <c r="X463" s="65"/>
      <c r="Y463" s="65"/>
      <c r="Z463" s="65"/>
      <c r="AA463" s="65"/>
      <c r="AB463" s="65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  <c r="BH463" s="11"/>
      <c r="BI463" s="11"/>
      <c r="BJ463" s="11"/>
      <c r="BK463" s="11"/>
      <c r="BL463" s="11"/>
      <c r="BM463" s="11"/>
      <c r="BN463" s="11"/>
      <c r="BO463" s="11"/>
      <c r="BP463" s="11"/>
      <c r="BQ463" s="11"/>
      <c r="BR463" s="11"/>
      <c r="BS463" s="11"/>
      <c r="BT463" s="11"/>
      <c r="BU463" s="65"/>
      <c r="BV463" s="11"/>
      <c r="BW463" s="11"/>
      <c r="BX463" s="11"/>
      <c r="BY463" s="11"/>
      <c r="BZ463" s="11"/>
      <c r="CA463" s="11"/>
      <c r="CB463" s="11"/>
      <c r="CC463" s="11"/>
      <c r="CD463" s="11"/>
      <c r="CE463" s="11"/>
      <c r="CF463" s="11"/>
      <c r="CG463" s="11"/>
      <c r="CH463" s="11"/>
      <c r="CI463" s="11"/>
      <c r="CJ463" s="11"/>
      <c r="CK463" s="11"/>
      <c r="CL463" s="11"/>
      <c r="CM463" s="11"/>
      <c r="CN463" s="11"/>
      <c r="CO463" s="11"/>
      <c r="CP463" s="11"/>
      <c r="CQ463" s="11"/>
      <c r="CR463" s="11"/>
      <c r="CS463" s="11"/>
      <c r="CT463" s="11"/>
      <c r="CU463" s="11"/>
      <c r="CV463" s="11"/>
      <c r="CW463" s="11"/>
      <c r="CX463" s="11"/>
      <c r="CY463" s="11"/>
      <c r="CZ463" s="11"/>
      <c r="DA463" s="11"/>
      <c r="DB463" s="11"/>
      <c r="DC463" s="11"/>
      <c r="DD463" s="11"/>
      <c r="DE463" s="11"/>
      <c r="DF463" s="11"/>
      <c r="DG463" s="11"/>
      <c r="DH463" s="11"/>
      <c r="DI463" s="11"/>
      <c r="DJ463" s="11"/>
      <c r="DK463" s="11"/>
      <c r="DL463" s="11"/>
      <c r="DM463" s="11"/>
      <c r="DN463" s="11"/>
      <c r="DO463" s="11"/>
      <c r="DP463" s="11"/>
      <c r="DQ463" s="11"/>
      <c r="DR463" s="11"/>
      <c r="DS463" s="11"/>
      <c r="DT463" s="11"/>
      <c r="DU463" s="11"/>
      <c r="DV463" s="11"/>
      <c r="DW463" s="11"/>
      <c r="DX463" s="11"/>
    </row>
    <row r="464" spans="6:128" ht="12.75">
      <c r="F464" s="11"/>
      <c r="G464" s="9">
        <f t="shared" si="84"/>
        <v>461</v>
      </c>
      <c r="H464" s="8">
        <f t="shared" si="80"/>
        <v>156.48031100448515</v>
      </c>
      <c r="I464" s="8">
        <f t="shared" si="82"/>
        <v>33.375324237220575</v>
      </c>
      <c r="J464" s="8">
        <f t="shared" si="81"/>
        <v>-6.48750584280253</v>
      </c>
      <c r="K464" s="8">
        <f t="shared" si="83"/>
        <v>149.9928051616826</v>
      </c>
      <c r="L464" s="8"/>
      <c r="M464" s="8"/>
      <c r="N464" s="8">
        <v>118</v>
      </c>
      <c r="O464" s="8"/>
      <c r="P464" s="64"/>
      <c r="Q464" s="11"/>
      <c r="R464" s="65"/>
      <c r="S464" s="65"/>
      <c r="T464" s="11"/>
      <c r="U464" s="65"/>
      <c r="V464" s="65"/>
      <c r="W464" s="11"/>
      <c r="X464" s="65"/>
      <c r="Y464" s="65"/>
      <c r="Z464" s="65"/>
      <c r="AA464" s="65"/>
      <c r="AB464" s="65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  <c r="BK464" s="11"/>
      <c r="BL464" s="11"/>
      <c r="BM464" s="11"/>
      <c r="BN464" s="11"/>
      <c r="BO464" s="11"/>
      <c r="BP464" s="11"/>
      <c r="BQ464" s="11"/>
      <c r="BR464" s="11"/>
      <c r="BS464" s="11"/>
      <c r="BT464" s="11"/>
      <c r="BU464" s="65"/>
      <c r="BV464" s="11"/>
      <c r="BW464" s="11"/>
      <c r="BX464" s="11"/>
      <c r="BY464" s="11"/>
      <c r="BZ464" s="11"/>
      <c r="CA464" s="11"/>
      <c r="CB464" s="11"/>
      <c r="CC464" s="11"/>
      <c r="CD464" s="11"/>
      <c r="CE464" s="11"/>
      <c r="CF464" s="11"/>
      <c r="CG464" s="11"/>
      <c r="CH464" s="11"/>
      <c r="CI464" s="11"/>
      <c r="CJ464" s="11"/>
      <c r="CK464" s="11"/>
      <c r="CL464" s="11"/>
      <c r="CM464" s="11"/>
      <c r="CN464" s="11"/>
      <c r="CO464" s="11"/>
      <c r="CP464" s="11"/>
      <c r="CQ464" s="11"/>
      <c r="CR464" s="11"/>
      <c r="CS464" s="11"/>
      <c r="CT464" s="11"/>
      <c r="CU464" s="11"/>
      <c r="CV464" s="11"/>
      <c r="CW464" s="11"/>
      <c r="CX464" s="11"/>
      <c r="CY464" s="11"/>
      <c r="CZ464" s="11"/>
      <c r="DA464" s="11"/>
      <c r="DB464" s="11"/>
      <c r="DC464" s="11"/>
      <c r="DD464" s="11"/>
      <c r="DE464" s="11"/>
      <c r="DF464" s="11"/>
      <c r="DG464" s="11"/>
      <c r="DH464" s="11"/>
      <c r="DI464" s="11"/>
      <c r="DJ464" s="11"/>
      <c r="DK464" s="11"/>
      <c r="DL464" s="11"/>
      <c r="DM464" s="11"/>
      <c r="DN464" s="11"/>
      <c r="DO464" s="11"/>
      <c r="DP464" s="11"/>
      <c r="DQ464" s="11"/>
      <c r="DR464" s="11"/>
      <c r="DS464" s="11"/>
      <c r="DT464" s="11"/>
      <c r="DU464" s="11"/>
      <c r="DV464" s="11"/>
      <c r="DW464" s="11"/>
      <c r="DX464" s="11"/>
    </row>
    <row r="465" spans="6:128" ht="12.75">
      <c r="F465" s="11"/>
      <c r="G465" s="9">
        <f t="shared" si="84"/>
        <v>462</v>
      </c>
      <c r="H465" s="8">
        <f t="shared" si="80"/>
        <v>156.50549742894842</v>
      </c>
      <c r="I465" s="8">
        <f t="shared" si="82"/>
        <v>33.257018424949386</v>
      </c>
      <c r="J465" s="8">
        <f t="shared" si="81"/>
        <v>-7.068997487803846</v>
      </c>
      <c r="K465" s="8">
        <f t="shared" si="83"/>
        <v>149.43649994114458</v>
      </c>
      <c r="L465" s="8"/>
      <c r="M465" s="8"/>
      <c r="N465" s="8">
        <v>117</v>
      </c>
      <c r="O465" s="8"/>
      <c r="P465" s="64"/>
      <c r="Q465" s="11"/>
      <c r="R465" s="65"/>
      <c r="S465" s="65"/>
      <c r="T465" s="11"/>
      <c r="U465" s="65"/>
      <c r="V465" s="65"/>
      <c r="W465" s="11"/>
      <c r="X465" s="65"/>
      <c r="Y465" s="65"/>
      <c r="Z465" s="65"/>
      <c r="AA465" s="65"/>
      <c r="AB465" s="65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  <c r="BH465" s="11"/>
      <c r="BI465" s="11"/>
      <c r="BJ465" s="11"/>
      <c r="BK465" s="11"/>
      <c r="BL465" s="11"/>
      <c r="BM465" s="11"/>
      <c r="BN465" s="11"/>
      <c r="BO465" s="11"/>
      <c r="BP465" s="11"/>
      <c r="BQ465" s="11"/>
      <c r="BR465" s="11"/>
      <c r="BS465" s="11"/>
      <c r="BT465" s="11"/>
      <c r="BU465" s="65"/>
      <c r="BV465" s="11"/>
      <c r="BW465" s="11"/>
      <c r="BX465" s="11"/>
      <c r="BY465" s="11"/>
      <c r="BZ465" s="11"/>
      <c r="CA465" s="11"/>
      <c r="CB465" s="11"/>
      <c r="CC465" s="11"/>
      <c r="CD465" s="11"/>
      <c r="CE465" s="11"/>
      <c r="CF465" s="11"/>
      <c r="CG465" s="11"/>
      <c r="CH465" s="11"/>
      <c r="CI465" s="11"/>
      <c r="CJ465" s="11"/>
      <c r="CK465" s="11"/>
      <c r="CL465" s="11"/>
      <c r="CM465" s="11"/>
      <c r="CN465" s="11"/>
      <c r="CO465" s="11"/>
      <c r="CP465" s="11"/>
      <c r="CQ465" s="11"/>
      <c r="CR465" s="11"/>
      <c r="CS465" s="11"/>
      <c r="CT465" s="11"/>
      <c r="CU465" s="11"/>
      <c r="CV465" s="11"/>
      <c r="CW465" s="11"/>
      <c r="CX465" s="11"/>
      <c r="CY465" s="11"/>
      <c r="CZ465" s="11"/>
      <c r="DA465" s="11"/>
      <c r="DB465" s="11"/>
      <c r="DC465" s="11"/>
      <c r="DD465" s="11"/>
      <c r="DE465" s="11"/>
      <c r="DF465" s="11"/>
      <c r="DG465" s="11"/>
      <c r="DH465" s="11"/>
      <c r="DI465" s="11"/>
      <c r="DJ465" s="11"/>
      <c r="DK465" s="11"/>
      <c r="DL465" s="11"/>
      <c r="DM465" s="11"/>
      <c r="DN465" s="11"/>
      <c r="DO465" s="11"/>
      <c r="DP465" s="11"/>
      <c r="DQ465" s="11"/>
      <c r="DR465" s="11"/>
      <c r="DS465" s="11"/>
      <c r="DT465" s="11"/>
      <c r="DU465" s="11"/>
      <c r="DV465" s="11"/>
      <c r="DW465" s="11"/>
      <c r="DX465" s="11"/>
    </row>
    <row r="466" spans="6:128" ht="12.75">
      <c r="F466" s="11"/>
      <c r="G466" s="9">
        <f t="shared" si="84"/>
        <v>463</v>
      </c>
      <c r="H466" s="8">
        <f t="shared" si="80"/>
        <v>156.53273472740162</v>
      </c>
      <c r="I466" s="8">
        <f t="shared" si="82"/>
        <v>33.128582202698</v>
      </c>
      <c r="J466" s="8">
        <f t="shared" si="81"/>
        <v>-7.648335847691403</v>
      </c>
      <c r="K466" s="8">
        <f t="shared" si="83"/>
        <v>148.8843988797102</v>
      </c>
      <c r="L466" s="8"/>
      <c r="M466" s="8"/>
      <c r="N466" s="8">
        <v>116</v>
      </c>
      <c r="O466" s="8"/>
      <c r="P466" s="64"/>
      <c r="Q466" s="11"/>
      <c r="R466" s="65"/>
      <c r="S466" s="65"/>
      <c r="T466" s="11"/>
      <c r="U466" s="65"/>
      <c r="V466" s="65"/>
      <c r="W466" s="11"/>
      <c r="X466" s="65"/>
      <c r="Y466" s="65"/>
      <c r="Z466" s="65"/>
      <c r="AA466" s="65"/>
      <c r="AB466" s="65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  <c r="BJ466" s="11"/>
      <c r="BK466" s="11"/>
      <c r="BL466" s="11"/>
      <c r="BM466" s="11"/>
      <c r="BN466" s="11"/>
      <c r="BO466" s="11"/>
      <c r="BP466" s="11"/>
      <c r="BQ466" s="11"/>
      <c r="BR466" s="11"/>
      <c r="BS466" s="11"/>
      <c r="BT466" s="11"/>
      <c r="BU466" s="65"/>
      <c r="BV466" s="11"/>
      <c r="BW466" s="11"/>
      <c r="BX466" s="11"/>
      <c r="BY466" s="11"/>
      <c r="BZ466" s="11"/>
      <c r="CA466" s="11"/>
      <c r="CB466" s="11"/>
      <c r="CC466" s="11"/>
      <c r="CD466" s="11"/>
      <c r="CE466" s="11"/>
      <c r="CF466" s="11"/>
      <c r="CG466" s="11"/>
      <c r="CH466" s="11"/>
      <c r="CI466" s="11"/>
      <c r="CJ466" s="11"/>
      <c r="CK466" s="11"/>
      <c r="CL466" s="11"/>
      <c r="CM466" s="11"/>
      <c r="CN466" s="11"/>
      <c r="CO466" s="11"/>
      <c r="CP466" s="11"/>
      <c r="CQ466" s="11"/>
      <c r="CR466" s="11"/>
      <c r="CS466" s="11"/>
      <c r="CT466" s="11"/>
      <c r="CU466" s="11"/>
      <c r="CV466" s="11"/>
      <c r="CW466" s="11"/>
      <c r="CX466" s="11"/>
      <c r="CY466" s="11"/>
      <c r="CZ466" s="11"/>
      <c r="DA466" s="11"/>
      <c r="DB466" s="11"/>
      <c r="DC466" s="11"/>
      <c r="DD466" s="11"/>
      <c r="DE466" s="11"/>
      <c r="DF466" s="11"/>
      <c r="DG466" s="11"/>
      <c r="DH466" s="11"/>
      <c r="DI466" s="11"/>
      <c r="DJ466" s="11"/>
      <c r="DK466" s="11"/>
      <c r="DL466" s="11"/>
      <c r="DM466" s="11"/>
      <c r="DN466" s="11"/>
      <c r="DO466" s="11"/>
      <c r="DP466" s="11"/>
      <c r="DQ466" s="11"/>
      <c r="DR466" s="11"/>
      <c r="DS466" s="11"/>
      <c r="DT466" s="11"/>
      <c r="DU466" s="11"/>
      <c r="DV466" s="11"/>
      <c r="DW466" s="11"/>
      <c r="DX466" s="11"/>
    </row>
    <row r="467" spans="6:128" ht="12.75">
      <c r="F467" s="11"/>
      <c r="G467" s="9">
        <f t="shared" si="84"/>
        <v>464</v>
      </c>
      <c r="H467" s="8">
        <f t="shared" si="80"/>
        <v>156.5619886541032</v>
      </c>
      <c r="I467" s="8">
        <f t="shared" si="82"/>
        <v>32.990054693383875</v>
      </c>
      <c r="J467" s="8">
        <f t="shared" si="81"/>
        <v>-8.225344450388718</v>
      </c>
      <c r="K467" s="8">
        <f t="shared" si="83"/>
        <v>148.33664420371449</v>
      </c>
      <c r="L467" s="8"/>
      <c r="M467" s="8"/>
      <c r="N467" s="8">
        <v>115</v>
      </c>
      <c r="O467" s="8"/>
      <c r="P467" s="64"/>
      <c r="Q467" s="11"/>
      <c r="R467" s="65"/>
      <c r="S467" s="65"/>
      <c r="T467" s="11"/>
      <c r="U467" s="65"/>
      <c r="V467" s="65"/>
      <c r="W467" s="11"/>
      <c r="X467" s="65"/>
      <c r="Y467" s="65"/>
      <c r="Z467" s="65"/>
      <c r="AA467" s="65"/>
      <c r="AB467" s="65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1"/>
      <c r="BH467" s="11"/>
      <c r="BI467" s="11"/>
      <c r="BJ467" s="11"/>
      <c r="BK467" s="11"/>
      <c r="BL467" s="11"/>
      <c r="BM467" s="11"/>
      <c r="BN467" s="11"/>
      <c r="BO467" s="11"/>
      <c r="BP467" s="11"/>
      <c r="BQ467" s="11"/>
      <c r="BR467" s="11"/>
      <c r="BS467" s="11"/>
      <c r="BT467" s="11"/>
      <c r="BU467" s="65"/>
      <c r="BV467" s="11"/>
      <c r="BW467" s="11"/>
      <c r="BX467" s="11"/>
      <c r="BY467" s="11"/>
      <c r="BZ467" s="11"/>
      <c r="CA467" s="11"/>
      <c r="CB467" s="11"/>
      <c r="CC467" s="11"/>
      <c r="CD467" s="11"/>
      <c r="CE467" s="11"/>
      <c r="CF467" s="11"/>
      <c r="CG467" s="11"/>
      <c r="CH467" s="11"/>
      <c r="CI467" s="11"/>
      <c r="CJ467" s="11"/>
      <c r="CK467" s="11"/>
      <c r="CL467" s="11"/>
      <c r="CM467" s="11"/>
      <c r="CN467" s="11"/>
      <c r="CO467" s="11"/>
      <c r="CP467" s="11"/>
      <c r="CQ467" s="11"/>
      <c r="CR467" s="11"/>
      <c r="CS467" s="11"/>
      <c r="CT467" s="11"/>
      <c r="CU467" s="11"/>
      <c r="CV467" s="11"/>
      <c r="CW467" s="11"/>
      <c r="CX467" s="11"/>
      <c r="CY467" s="11"/>
      <c r="CZ467" s="11"/>
      <c r="DA467" s="11"/>
      <c r="DB467" s="11"/>
      <c r="DC467" s="11"/>
      <c r="DD467" s="11"/>
      <c r="DE467" s="11"/>
      <c r="DF467" s="11"/>
      <c r="DG467" s="11"/>
      <c r="DH467" s="11"/>
      <c r="DI467" s="11"/>
      <c r="DJ467" s="11"/>
      <c r="DK467" s="11"/>
      <c r="DL467" s="11"/>
      <c r="DM467" s="11"/>
      <c r="DN467" s="11"/>
      <c r="DO467" s="11"/>
      <c r="DP467" s="11"/>
      <c r="DQ467" s="11"/>
      <c r="DR467" s="11"/>
      <c r="DS467" s="11"/>
      <c r="DT467" s="11"/>
      <c r="DU467" s="11"/>
      <c r="DV467" s="11"/>
      <c r="DW467" s="11"/>
      <c r="DX467" s="11"/>
    </row>
    <row r="468" spans="6:128" ht="12.75">
      <c r="F468" s="11"/>
      <c r="G468" s="9">
        <f t="shared" si="84"/>
        <v>465</v>
      </c>
      <c r="H468" s="8">
        <f t="shared" si="80"/>
        <v>156.59322244788436</v>
      </c>
      <c r="I468" s="8">
        <f t="shared" si="82"/>
        <v>32.84147809382833</v>
      </c>
      <c r="J468" s="8">
        <f t="shared" si="81"/>
        <v>-8.799847533485686</v>
      </c>
      <c r="K468" s="8">
        <f t="shared" si="83"/>
        <v>147.79337491439867</v>
      </c>
      <c r="L468" s="8"/>
      <c r="M468" s="8"/>
      <c r="N468" s="8">
        <v>114</v>
      </c>
      <c r="O468" s="8"/>
      <c r="P468" s="64"/>
      <c r="Q468" s="11"/>
      <c r="R468" s="65"/>
      <c r="S468" s="65"/>
      <c r="T468" s="11"/>
      <c r="U468" s="65"/>
      <c r="V468" s="65"/>
      <c r="W468" s="11"/>
      <c r="X468" s="65"/>
      <c r="Y468" s="65"/>
      <c r="Z468" s="65"/>
      <c r="AA468" s="65"/>
      <c r="AB468" s="65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  <c r="BK468" s="11"/>
      <c r="BL468" s="11"/>
      <c r="BM468" s="11"/>
      <c r="BN468" s="11"/>
      <c r="BO468" s="11"/>
      <c r="BP468" s="11"/>
      <c r="BQ468" s="11"/>
      <c r="BR468" s="11"/>
      <c r="BS468" s="11"/>
      <c r="BT468" s="11"/>
      <c r="BU468" s="65"/>
      <c r="BV468" s="11"/>
      <c r="BW468" s="11"/>
      <c r="BX468" s="11"/>
      <c r="BY468" s="11"/>
      <c r="BZ468" s="11"/>
      <c r="CA468" s="11"/>
      <c r="CB468" s="11"/>
      <c r="CC468" s="11"/>
      <c r="CD468" s="11"/>
      <c r="CE468" s="11"/>
      <c r="CF468" s="11"/>
      <c r="CG468" s="11"/>
      <c r="CH468" s="11"/>
      <c r="CI468" s="11"/>
      <c r="CJ468" s="11"/>
      <c r="CK468" s="11"/>
      <c r="CL468" s="11"/>
      <c r="CM468" s="11"/>
      <c r="CN468" s="11"/>
      <c r="CO468" s="11"/>
      <c r="CP468" s="11"/>
      <c r="CQ468" s="11"/>
      <c r="CR468" s="11"/>
      <c r="CS468" s="11"/>
      <c r="CT468" s="11"/>
      <c r="CU468" s="11"/>
      <c r="CV468" s="11"/>
      <c r="CW468" s="11"/>
      <c r="CX468" s="11"/>
      <c r="CY468" s="11"/>
      <c r="CZ468" s="11"/>
      <c r="DA468" s="11"/>
      <c r="DB468" s="11"/>
      <c r="DC468" s="11"/>
      <c r="DD468" s="11"/>
      <c r="DE468" s="11"/>
      <c r="DF468" s="11"/>
      <c r="DG468" s="11"/>
      <c r="DH468" s="11"/>
      <c r="DI468" s="11"/>
      <c r="DJ468" s="11"/>
      <c r="DK468" s="11"/>
      <c r="DL468" s="11"/>
      <c r="DM468" s="11"/>
      <c r="DN468" s="11"/>
      <c r="DO468" s="11"/>
      <c r="DP468" s="11"/>
      <c r="DQ468" s="11"/>
      <c r="DR468" s="11"/>
      <c r="DS468" s="11"/>
      <c r="DT468" s="11"/>
      <c r="DU468" s="11"/>
      <c r="DV468" s="11"/>
      <c r="DW468" s="11"/>
      <c r="DX468" s="11"/>
    </row>
    <row r="469" spans="6:128" ht="12.75">
      <c r="F469" s="11"/>
      <c r="G469" s="9">
        <f t="shared" si="84"/>
        <v>466</v>
      </c>
      <c r="H469" s="8">
        <f t="shared" si="80"/>
        <v>156.62639688258676</v>
      </c>
      <c r="I469" s="8">
        <f t="shared" si="82"/>
        <v>32.68289766190284</v>
      </c>
      <c r="J469" s="8">
        <f t="shared" si="81"/>
        <v>-9.371670097777976</v>
      </c>
      <c r="K469" s="8">
        <f t="shared" si="83"/>
        <v>147.25472678480878</v>
      </c>
      <c r="L469" s="8"/>
      <c r="M469" s="8"/>
      <c r="N469" s="8">
        <v>113</v>
      </c>
      <c r="O469" s="8"/>
      <c r="P469" s="64"/>
      <c r="Q469" s="11"/>
      <c r="R469" s="65"/>
      <c r="S469" s="65"/>
      <c r="T469" s="11"/>
      <c r="U469" s="65"/>
      <c r="V469" s="65"/>
      <c r="W469" s="11"/>
      <c r="X469" s="65"/>
      <c r="Y469" s="65"/>
      <c r="Z469" s="65"/>
      <c r="AA469" s="65"/>
      <c r="AB469" s="65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  <c r="BJ469" s="11"/>
      <c r="BK469" s="11"/>
      <c r="BL469" s="11"/>
      <c r="BM469" s="11"/>
      <c r="BN469" s="11"/>
      <c r="BO469" s="11"/>
      <c r="BP469" s="11"/>
      <c r="BQ469" s="11"/>
      <c r="BR469" s="11"/>
      <c r="BS469" s="11"/>
      <c r="BT469" s="11"/>
      <c r="BU469" s="65"/>
      <c r="BV469" s="11"/>
      <c r="BW469" s="11"/>
      <c r="BX469" s="11"/>
      <c r="BY469" s="11"/>
      <c r="BZ469" s="11"/>
      <c r="CA469" s="11"/>
      <c r="CB469" s="11"/>
      <c r="CC469" s="11"/>
      <c r="CD469" s="11"/>
      <c r="CE469" s="11"/>
      <c r="CF469" s="11"/>
      <c r="CG469" s="11"/>
      <c r="CH469" s="11"/>
      <c r="CI469" s="11"/>
      <c r="CJ469" s="11"/>
      <c r="CK469" s="11"/>
      <c r="CL469" s="11"/>
      <c r="CM469" s="11"/>
      <c r="CN469" s="11"/>
      <c r="CO469" s="11"/>
      <c r="CP469" s="11"/>
      <c r="CQ469" s="11"/>
      <c r="CR469" s="11"/>
      <c r="CS469" s="11"/>
      <c r="CT469" s="11"/>
      <c r="CU469" s="11"/>
      <c r="CV469" s="11"/>
      <c r="CW469" s="11"/>
      <c r="CX469" s="11"/>
      <c r="CY469" s="11"/>
      <c r="CZ469" s="11"/>
      <c r="DA469" s="11"/>
      <c r="DB469" s="11"/>
      <c r="DC469" s="11"/>
      <c r="DD469" s="11"/>
      <c r="DE469" s="11"/>
      <c r="DF469" s="11"/>
      <c r="DG469" s="11"/>
      <c r="DH469" s="11"/>
      <c r="DI469" s="11"/>
      <c r="DJ469" s="11"/>
      <c r="DK469" s="11"/>
      <c r="DL469" s="11"/>
      <c r="DM469" s="11"/>
      <c r="DN469" s="11"/>
      <c r="DO469" s="11"/>
      <c r="DP469" s="11"/>
      <c r="DQ469" s="11"/>
      <c r="DR469" s="11"/>
      <c r="DS469" s="11"/>
      <c r="DT469" s="11"/>
      <c r="DU469" s="11"/>
      <c r="DV469" s="11"/>
      <c r="DW469" s="11"/>
      <c r="DX469" s="11"/>
    </row>
    <row r="470" spans="6:128" ht="12.75">
      <c r="F470" s="11"/>
      <c r="G470" s="9">
        <f t="shared" si="84"/>
        <v>467</v>
      </c>
      <c r="H470" s="8">
        <f t="shared" si="80"/>
        <v>156.66147032076262</v>
      </c>
      <c r="I470" s="8">
        <f t="shared" si="82"/>
        <v>32.514361702743216</v>
      </c>
      <c r="J470" s="8">
        <f t="shared" si="81"/>
        <v>-9.940637960573016</v>
      </c>
      <c r="K470" s="8">
        <f t="shared" si="83"/>
        <v>146.7208323601896</v>
      </c>
      <c r="L470" s="8"/>
      <c r="M470" s="8"/>
      <c r="N470" s="8">
        <v>112</v>
      </c>
      <c r="O470" s="8"/>
      <c r="P470" s="64"/>
      <c r="Q470" s="11"/>
      <c r="R470" s="65"/>
      <c r="S470" s="65"/>
      <c r="T470" s="11"/>
      <c r="U470" s="65"/>
      <c r="V470" s="65"/>
      <c r="W470" s="11"/>
      <c r="X470" s="65"/>
      <c r="Y470" s="65"/>
      <c r="Z470" s="65"/>
      <c r="AA470" s="65"/>
      <c r="AB470" s="65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  <c r="BH470" s="11"/>
      <c r="BI470" s="11"/>
      <c r="BJ470" s="11"/>
      <c r="BK470" s="11"/>
      <c r="BL470" s="11"/>
      <c r="BM470" s="11"/>
      <c r="BN470" s="11"/>
      <c r="BO470" s="11"/>
      <c r="BP470" s="11"/>
      <c r="BQ470" s="11"/>
      <c r="BR470" s="11"/>
      <c r="BS470" s="11"/>
      <c r="BT470" s="11"/>
      <c r="BU470" s="65"/>
      <c r="BV470" s="11"/>
      <c r="BW470" s="11"/>
      <c r="BX470" s="11"/>
      <c r="BY470" s="11"/>
      <c r="BZ470" s="11"/>
      <c r="CA470" s="11"/>
      <c r="CB470" s="11"/>
      <c r="CC470" s="11"/>
      <c r="CD470" s="11"/>
      <c r="CE470" s="11"/>
      <c r="CF470" s="11"/>
      <c r="CG470" s="11"/>
      <c r="CH470" s="11"/>
      <c r="CI470" s="11"/>
      <c r="CJ470" s="11"/>
      <c r="CK470" s="11"/>
      <c r="CL470" s="11"/>
      <c r="CM470" s="11"/>
      <c r="CN470" s="11"/>
      <c r="CO470" s="11"/>
      <c r="CP470" s="11"/>
      <c r="CQ470" s="11"/>
      <c r="CR470" s="11"/>
      <c r="CS470" s="11"/>
      <c r="CT470" s="11"/>
      <c r="CU470" s="11"/>
      <c r="CV470" s="11"/>
      <c r="CW470" s="11"/>
      <c r="CX470" s="11"/>
      <c r="CY470" s="11"/>
      <c r="CZ470" s="11"/>
      <c r="DA470" s="11"/>
      <c r="DB470" s="11"/>
      <c r="DC470" s="11"/>
      <c r="DD470" s="11"/>
      <c r="DE470" s="11"/>
      <c r="DF470" s="11"/>
      <c r="DG470" s="11"/>
      <c r="DH470" s="11"/>
      <c r="DI470" s="11"/>
      <c r="DJ470" s="11"/>
      <c r="DK470" s="11"/>
      <c r="DL470" s="11"/>
      <c r="DM470" s="11"/>
      <c r="DN470" s="11"/>
      <c r="DO470" s="11"/>
      <c r="DP470" s="11"/>
      <c r="DQ470" s="11"/>
      <c r="DR470" s="11"/>
      <c r="DS470" s="11"/>
      <c r="DT470" s="11"/>
      <c r="DU470" s="11"/>
      <c r="DV470" s="11"/>
      <c r="DW470" s="11"/>
      <c r="DX470" s="11"/>
    </row>
    <row r="471" spans="6:128" ht="12.75">
      <c r="F471" s="11"/>
      <c r="G471" s="9">
        <f t="shared" si="84"/>
        <v>468</v>
      </c>
      <c r="H471" s="8">
        <f t="shared" si="80"/>
        <v>156.69839877054034</v>
      </c>
      <c r="I471" s="8">
        <f t="shared" si="82"/>
        <v>32.335921554035224</v>
      </c>
      <c r="J471" s="8">
        <f t="shared" si="81"/>
        <v>-10.506577808748203</v>
      </c>
      <c r="K471" s="8">
        <f t="shared" si="83"/>
        <v>146.19182096179213</v>
      </c>
      <c r="L471" s="8"/>
      <c r="M471" s="8"/>
      <c r="N471" s="8">
        <v>111</v>
      </c>
      <c r="O471" s="8"/>
      <c r="P471" s="64"/>
      <c r="Q471" s="11"/>
      <c r="R471" s="65"/>
      <c r="S471" s="65"/>
      <c r="T471" s="11"/>
      <c r="U471" s="65"/>
      <c r="V471" s="65"/>
      <c r="W471" s="11"/>
      <c r="X471" s="65"/>
      <c r="Y471" s="65"/>
      <c r="Z471" s="65"/>
      <c r="AA471" s="65"/>
      <c r="AB471" s="65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1"/>
      <c r="BH471" s="11"/>
      <c r="BI471" s="11"/>
      <c r="BJ471" s="11"/>
      <c r="BK471" s="11"/>
      <c r="BL471" s="11"/>
      <c r="BM471" s="11"/>
      <c r="BN471" s="11"/>
      <c r="BO471" s="11"/>
      <c r="BP471" s="11"/>
      <c r="BQ471" s="11"/>
      <c r="BR471" s="11"/>
      <c r="BS471" s="11"/>
      <c r="BT471" s="11"/>
      <c r="BU471" s="65"/>
      <c r="BV471" s="11"/>
      <c r="BW471" s="11"/>
      <c r="BX471" s="11"/>
      <c r="BY471" s="11"/>
      <c r="BZ471" s="11"/>
      <c r="CA471" s="11"/>
      <c r="CB471" s="11"/>
      <c r="CC471" s="11"/>
      <c r="CD471" s="11"/>
      <c r="CE471" s="11"/>
      <c r="CF471" s="11"/>
      <c r="CG471" s="11"/>
      <c r="CH471" s="11"/>
      <c r="CI471" s="11"/>
      <c r="CJ471" s="11"/>
      <c r="CK471" s="11"/>
      <c r="CL471" s="11"/>
      <c r="CM471" s="11"/>
      <c r="CN471" s="11"/>
      <c r="CO471" s="11"/>
      <c r="CP471" s="11"/>
      <c r="CQ471" s="11"/>
      <c r="CR471" s="11"/>
      <c r="CS471" s="11"/>
      <c r="CT471" s="11"/>
      <c r="CU471" s="11"/>
      <c r="CV471" s="11"/>
      <c r="CW471" s="11"/>
      <c r="CX471" s="11"/>
      <c r="CY471" s="11"/>
      <c r="CZ471" s="11"/>
      <c r="DA471" s="11"/>
      <c r="DB471" s="11"/>
      <c r="DC471" s="11"/>
      <c r="DD471" s="11"/>
      <c r="DE471" s="11"/>
      <c r="DF471" s="11"/>
      <c r="DG471" s="11"/>
      <c r="DH471" s="11"/>
      <c r="DI471" s="11"/>
      <c r="DJ471" s="11"/>
      <c r="DK471" s="11"/>
      <c r="DL471" s="11"/>
      <c r="DM471" s="11"/>
      <c r="DN471" s="11"/>
      <c r="DO471" s="11"/>
      <c r="DP471" s="11"/>
      <c r="DQ471" s="11"/>
      <c r="DR471" s="11"/>
      <c r="DS471" s="11"/>
      <c r="DT471" s="11"/>
      <c r="DU471" s="11"/>
      <c r="DV471" s="11"/>
      <c r="DW471" s="11"/>
      <c r="DX471" s="11"/>
    </row>
    <row r="472" spans="6:128" ht="12.75">
      <c r="F472" s="11"/>
      <c r="G472" s="9">
        <f t="shared" si="84"/>
        <v>469</v>
      </c>
      <c r="H472" s="8">
        <f t="shared" si="80"/>
        <v>156.73713594555477</v>
      </c>
      <c r="I472" s="8">
        <f t="shared" si="82"/>
        <v>32.14763157037679</v>
      </c>
      <c r="J472" s="8">
        <f t="shared" si="81"/>
        <v>-11.069317251543282</v>
      </c>
      <c r="K472" s="8">
        <f t="shared" si="83"/>
        <v>145.6678186940115</v>
      </c>
      <c r="L472" s="8"/>
      <c r="M472" s="8"/>
      <c r="N472" s="8">
        <v>110</v>
      </c>
      <c r="O472" s="8"/>
      <c r="P472" s="64"/>
      <c r="Q472" s="11"/>
      <c r="R472" s="65"/>
      <c r="S472" s="65"/>
      <c r="T472" s="11"/>
      <c r="U472" s="65"/>
      <c r="V472" s="65"/>
      <c r="W472" s="11"/>
      <c r="X472" s="65"/>
      <c r="Y472" s="65"/>
      <c r="Z472" s="65"/>
      <c r="AA472" s="65"/>
      <c r="AB472" s="65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1"/>
      <c r="BH472" s="11"/>
      <c r="BI472" s="11"/>
      <c r="BJ472" s="11"/>
      <c r="BK472" s="11"/>
      <c r="BL472" s="11"/>
      <c r="BM472" s="11"/>
      <c r="BN472" s="11"/>
      <c r="BO472" s="11"/>
      <c r="BP472" s="11"/>
      <c r="BQ472" s="11"/>
      <c r="BR472" s="11"/>
      <c r="BS472" s="11"/>
      <c r="BT472" s="11"/>
      <c r="BU472" s="65"/>
      <c r="BV472" s="11"/>
      <c r="BW472" s="11"/>
      <c r="BX472" s="11"/>
      <c r="BY472" s="11"/>
      <c r="BZ472" s="11"/>
      <c r="CA472" s="11"/>
      <c r="CB472" s="11"/>
      <c r="CC472" s="11"/>
      <c r="CD472" s="11"/>
      <c r="CE472" s="11"/>
      <c r="CF472" s="11"/>
      <c r="CG472" s="11"/>
      <c r="CH472" s="11"/>
      <c r="CI472" s="11"/>
      <c r="CJ472" s="11"/>
      <c r="CK472" s="11"/>
      <c r="CL472" s="11"/>
      <c r="CM472" s="11"/>
      <c r="CN472" s="11"/>
      <c r="CO472" s="11"/>
      <c r="CP472" s="11"/>
      <c r="CQ472" s="11"/>
      <c r="CR472" s="11"/>
      <c r="CS472" s="11"/>
      <c r="CT472" s="11"/>
      <c r="CU472" s="11"/>
      <c r="CV472" s="11"/>
      <c r="CW472" s="11"/>
      <c r="CX472" s="11"/>
      <c r="CY472" s="11"/>
      <c r="CZ472" s="11"/>
      <c r="DA472" s="11"/>
      <c r="DB472" s="11"/>
      <c r="DC472" s="11"/>
      <c r="DD472" s="11"/>
      <c r="DE472" s="11"/>
      <c r="DF472" s="11"/>
      <c r="DG472" s="11"/>
      <c r="DH472" s="11"/>
      <c r="DI472" s="11"/>
      <c r="DJ472" s="11"/>
      <c r="DK472" s="11"/>
      <c r="DL472" s="11"/>
      <c r="DM472" s="11"/>
      <c r="DN472" s="11"/>
      <c r="DO472" s="11"/>
      <c r="DP472" s="11"/>
      <c r="DQ472" s="11"/>
      <c r="DR472" s="11"/>
      <c r="DS472" s="11"/>
      <c r="DT472" s="11"/>
      <c r="DU472" s="11"/>
      <c r="DV472" s="11"/>
      <c r="DW472" s="11"/>
      <c r="DX472" s="11"/>
    </row>
    <row r="473" spans="6:128" ht="12.75">
      <c r="F473" s="11"/>
      <c r="G473" s="9">
        <f t="shared" si="84"/>
        <v>470</v>
      </c>
      <c r="H473" s="8">
        <f t="shared" si="80"/>
        <v>156.77763332783547</v>
      </c>
      <c r="I473" s="8">
        <f t="shared" si="82"/>
        <v>31.949549106720895</v>
      </c>
      <c r="J473" s="8">
        <f t="shared" si="81"/>
        <v>-11.628684873072714</v>
      </c>
      <c r="K473" s="8">
        <f t="shared" si="83"/>
        <v>145.14894845476277</v>
      </c>
      <c r="L473" s="8"/>
      <c r="M473" s="8"/>
      <c r="N473" s="8">
        <v>109</v>
      </c>
      <c r="O473" s="8"/>
      <c r="P473" s="64"/>
      <c r="Q473" s="11"/>
      <c r="R473" s="65"/>
      <c r="S473" s="65"/>
      <c r="T473" s="11"/>
      <c r="U473" s="65"/>
      <c r="V473" s="65"/>
      <c r="W473" s="11"/>
      <c r="X473" s="65"/>
      <c r="Y473" s="65"/>
      <c r="Z473" s="65"/>
      <c r="AA473" s="65"/>
      <c r="AB473" s="65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1"/>
      <c r="BH473" s="11"/>
      <c r="BI473" s="11"/>
      <c r="BJ473" s="11"/>
      <c r="BK473" s="11"/>
      <c r="BL473" s="11"/>
      <c r="BM473" s="11"/>
      <c r="BN473" s="11"/>
      <c r="BO473" s="11"/>
      <c r="BP473" s="11"/>
      <c r="BQ473" s="11"/>
      <c r="BR473" s="11"/>
      <c r="BS473" s="11"/>
      <c r="BT473" s="11"/>
      <c r="BU473" s="65"/>
      <c r="BV473" s="11"/>
      <c r="BW473" s="11"/>
      <c r="BX473" s="11"/>
      <c r="BY473" s="11"/>
      <c r="BZ473" s="11"/>
      <c r="CA473" s="11"/>
      <c r="CB473" s="11"/>
      <c r="CC473" s="11"/>
      <c r="CD473" s="11"/>
      <c r="CE473" s="11"/>
      <c r="CF473" s="11"/>
      <c r="CG473" s="11"/>
      <c r="CH473" s="11"/>
      <c r="CI473" s="11"/>
      <c r="CJ473" s="11"/>
      <c r="CK473" s="11"/>
      <c r="CL473" s="11"/>
      <c r="CM473" s="11"/>
      <c r="CN473" s="11"/>
      <c r="CO473" s="11"/>
      <c r="CP473" s="11"/>
      <c r="CQ473" s="11"/>
      <c r="CR473" s="11"/>
      <c r="CS473" s="11"/>
      <c r="CT473" s="11"/>
      <c r="CU473" s="11"/>
      <c r="CV473" s="11"/>
      <c r="CW473" s="11"/>
      <c r="CX473" s="11"/>
      <c r="CY473" s="11"/>
      <c r="CZ473" s="11"/>
      <c r="DA473" s="11"/>
      <c r="DB473" s="11"/>
      <c r="DC473" s="11"/>
      <c r="DD473" s="11"/>
      <c r="DE473" s="11"/>
      <c r="DF473" s="11"/>
      <c r="DG473" s="11"/>
      <c r="DH473" s="11"/>
      <c r="DI473" s="11"/>
      <c r="DJ473" s="11"/>
      <c r="DK473" s="11"/>
      <c r="DL473" s="11"/>
      <c r="DM473" s="11"/>
      <c r="DN473" s="11"/>
      <c r="DO473" s="11"/>
      <c r="DP473" s="11"/>
      <c r="DQ473" s="11"/>
      <c r="DR473" s="11"/>
      <c r="DS473" s="11"/>
      <c r="DT473" s="11"/>
      <c r="DU473" s="11"/>
      <c r="DV473" s="11"/>
      <c r="DW473" s="11"/>
      <c r="DX473" s="11"/>
    </row>
    <row r="474" spans="6:128" ht="12.75">
      <c r="F474" s="11"/>
      <c r="G474" s="9">
        <f t="shared" si="84"/>
        <v>471</v>
      </c>
      <c r="H474" s="8">
        <f t="shared" si="80"/>
        <v>156.81984023354337</v>
      </c>
      <c r="I474" s="8">
        <f t="shared" si="82"/>
        <v>31.741734500904858</v>
      </c>
      <c r="J474" s="8">
        <f t="shared" si="81"/>
        <v>-12.18451028454021</v>
      </c>
      <c r="K474" s="8">
        <f t="shared" si="83"/>
        <v>144.63532994900316</v>
      </c>
      <c r="L474" s="8"/>
      <c r="M474" s="8"/>
      <c r="N474" s="8">
        <v>108</v>
      </c>
      <c r="O474" s="8"/>
      <c r="P474" s="64"/>
      <c r="Q474" s="11"/>
      <c r="R474" s="65"/>
      <c r="S474" s="65"/>
      <c r="T474" s="11"/>
      <c r="U474" s="65"/>
      <c r="V474" s="65"/>
      <c r="W474" s="11"/>
      <c r="X474" s="65"/>
      <c r="Y474" s="65"/>
      <c r="Z474" s="65"/>
      <c r="AA474" s="65"/>
      <c r="AB474" s="65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1"/>
      <c r="BH474" s="11"/>
      <c r="BI474" s="11"/>
      <c r="BJ474" s="11"/>
      <c r="BK474" s="11"/>
      <c r="BL474" s="11"/>
      <c r="BM474" s="11"/>
      <c r="BN474" s="11"/>
      <c r="BO474" s="11"/>
      <c r="BP474" s="11"/>
      <c r="BQ474" s="11"/>
      <c r="BR474" s="11"/>
      <c r="BS474" s="11"/>
      <c r="BT474" s="11"/>
      <c r="BU474" s="65"/>
      <c r="BV474" s="11"/>
      <c r="BW474" s="11"/>
      <c r="BX474" s="11"/>
      <c r="BY474" s="11"/>
      <c r="BZ474" s="11"/>
      <c r="CA474" s="11"/>
      <c r="CB474" s="11"/>
      <c r="CC474" s="11"/>
      <c r="CD474" s="11"/>
      <c r="CE474" s="11"/>
      <c r="CF474" s="11"/>
      <c r="CG474" s="11"/>
      <c r="CH474" s="11"/>
      <c r="CI474" s="11"/>
      <c r="CJ474" s="11"/>
      <c r="CK474" s="11"/>
      <c r="CL474" s="11"/>
      <c r="CM474" s="11"/>
      <c r="CN474" s="11"/>
      <c r="CO474" s="11"/>
      <c r="CP474" s="11"/>
      <c r="CQ474" s="11"/>
      <c r="CR474" s="11"/>
      <c r="CS474" s="11"/>
      <c r="CT474" s="11"/>
      <c r="CU474" s="11"/>
      <c r="CV474" s="11"/>
      <c r="CW474" s="11"/>
      <c r="CX474" s="11"/>
      <c r="CY474" s="11"/>
      <c r="CZ474" s="11"/>
      <c r="DA474" s="11"/>
      <c r="DB474" s="11"/>
      <c r="DC474" s="11"/>
      <c r="DD474" s="11"/>
      <c r="DE474" s="11"/>
      <c r="DF474" s="11"/>
      <c r="DG474" s="11"/>
      <c r="DH474" s="11"/>
      <c r="DI474" s="11"/>
      <c r="DJ474" s="11"/>
      <c r="DK474" s="11"/>
      <c r="DL474" s="11"/>
      <c r="DM474" s="11"/>
      <c r="DN474" s="11"/>
      <c r="DO474" s="11"/>
      <c r="DP474" s="11"/>
      <c r="DQ474" s="11"/>
      <c r="DR474" s="11"/>
      <c r="DS474" s="11"/>
      <c r="DT474" s="11"/>
      <c r="DU474" s="11"/>
      <c r="DV474" s="11"/>
      <c r="DW474" s="11"/>
      <c r="DX474" s="11"/>
    </row>
    <row r="475" spans="6:128" ht="12.75">
      <c r="F475" s="11"/>
      <c r="G475" s="9">
        <f t="shared" si="84"/>
        <v>472</v>
      </c>
      <c r="H475" s="8">
        <f t="shared" si="80"/>
        <v>156.86370388144053</v>
      </c>
      <c r="I475" s="8">
        <f t="shared" si="82"/>
        <v>31.52425105527079</v>
      </c>
      <c r="J475" s="8">
        <f t="shared" si="81"/>
        <v>-12.736624176140975</v>
      </c>
      <c r="K475" s="8">
        <f t="shared" si="83"/>
        <v>144.12707970529956</v>
      </c>
      <c r="L475" s="8"/>
      <c r="M475" s="8"/>
      <c r="N475" s="8">
        <v>107</v>
      </c>
      <c r="O475" s="8"/>
      <c r="P475" s="64"/>
      <c r="Q475" s="11"/>
      <c r="R475" s="65"/>
      <c r="S475" s="65"/>
      <c r="T475" s="11"/>
      <c r="U475" s="65"/>
      <c r="V475" s="65"/>
      <c r="W475" s="11"/>
      <c r="X475" s="65"/>
      <c r="Y475" s="65"/>
      <c r="Z475" s="65"/>
      <c r="AA475" s="65"/>
      <c r="AB475" s="65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  <c r="BH475" s="11"/>
      <c r="BI475" s="11"/>
      <c r="BJ475" s="11"/>
      <c r="BK475" s="11"/>
      <c r="BL475" s="11"/>
      <c r="BM475" s="11"/>
      <c r="BN475" s="11"/>
      <c r="BO475" s="11"/>
      <c r="BP475" s="11"/>
      <c r="BQ475" s="11"/>
      <c r="BR475" s="11"/>
      <c r="BS475" s="11"/>
      <c r="BT475" s="11"/>
      <c r="BU475" s="65"/>
      <c r="BV475" s="11"/>
      <c r="BW475" s="11"/>
      <c r="BX475" s="11"/>
      <c r="BY475" s="11"/>
      <c r="BZ475" s="11"/>
      <c r="CA475" s="11"/>
      <c r="CB475" s="11"/>
      <c r="CC475" s="11"/>
      <c r="CD475" s="11"/>
      <c r="CE475" s="11"/>
      <c r="CF475" s="11"/>
      <c r="CG475" s="11"/>
      <c r="CH475" s="11"/>
      <c r="CI475" s="11"/>
      <c r="CJ475" s="11"/>
      <c r="CK475" s="11"/>
      <c r="CL475" s="11"/>
      <c r="CM475" s="11"/>
      <c r="CN475" s="11"/>
      <c r="CO475" s="11"/>
      <c r="CP475" s="11"/>
      <c r="CQ475" s="11"/>
      <c r="CR475" s="11"/>
      <c r="CS475" s="11"/>
      <c r="CT475" s="11"/>
      <c r="CU475" s="11"/>
      <c r="CV475" s="11"/>
      <c r="CW475" s="11"/>
      <c r="CX475" s="11"/>
      <c r="CY475" s="11"/>
      <c r="CZ475" s="11"/>
      <c r="DA475" s="11"/>
      <c r="DB475" s="11"/>
      <c r="DC475" s="11"/>
      <c r="DD475" s="11"/>
      <c r="DE475" s="11"/>
      <c r="DF475" s="11"/>
      <c r="DG475" s="11"/>
      <c r="DH475" s="11"/>
      <c r="DI475" s="11"/>
      <c r="DJ475" s="11"/>
      <c r="DK475" s="11"/>
      <c r="DL475" s="11"/>
      <c r="DM475" s="11"/>
      <c r="DN475" s="11"/>
      <c r="DO475" s="11"/>
      <c r="DP475" s="11"/>
      <c r="DQ475" s="11"/>
      <c r="DR475" s="11"/>
      <c r="DS475" s="11"/>
      <c r="DT475" s="11"/>
      <c r="DU475" s="11"/>
      <c r="DV475" s="11"/>
      <c r="DW475" s="11"/>
      <c r="DX475" s="11"/>
    </row>
    <row r="476" spans="6:128" ht="12.75">
      <c r="F476" s="11"/>
      <c r="G476" s="9">
        <f t="shared" si="84"/>
        <v>473</v>
      </c>
      <c r="H476" s="8">
        <f t="shared" si="80"/>
        <v>156.90916946397587</v>
      </c>
      <c r="I476" s="8">
        <f t="shared" si="82"/>
        <v>31.297165017382977</v>
      </c>
      <c r="J476" s="8">
        <f t="shared" si="81"/>
        <v>-13.284858368635295</v>
      </c>
      <c r="K476" s="8">
        <f t="shared" si="83"/>
        <v>143.62431109534057</v>
      </c>
      <c r="L476" s="8"/>
      <c r="M476" s="8"/>
      <c r="N476" s="8">
        <v>106</v>
      </c>
      <c r="O476" s="8"/>
      <c r="P476" s="64"/>
      <c r="Q476" s="11"/>
      <c r="R476" s="65"/>
      <c r="S476" s="65"/>
      <c r="T476" s="11"/>
      <c r="U476" s="65"/>
      <c r="V476" s="65"/>
      <c r="W476" s="11"/>
      <c r="X476" s="65"/>
      <c r="Y476" s="65"/>
      <c r="Z476" s="65"/>
      <c r="AA476" s="65"/>
      <c r="AB476" s="65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1"/>
      <c r="BH476" s="11"/>
      <c r="BI476" s="11"/>
      <c r="BJ476" s="11"/>
      <c r="BK476" s="11"/>
      <c r="BL476" s="11"/>
      <c r="BM476" s="11"/>
      <c r="BN476" s="11"/>
      <c r="BO476" s="11"/>
      <c r="BP476" s="11"/>
      <c r="BQ476" s="11"/>
      <c r="BR476" s="11"/>
      <c r="BS476" s="11"/>
      <c r="BT476" s="11"/>
      <c r="BU476" s="65"/>
      <c r="BV476" s="11"/>
      <c r="BW476" s="11"/>
      <c r="BX476" s="11"/>
      <c r="BY476" s="11"/>
      <c r="BZ476" s="11"/>
      <c r="CA476" s="11"/>
      <c r="CB476" s="11"/>
      <c r="CC476" s="11"/>
      <c r="CD476" s="11"/>
      <c r="CE476" s="11"/>
      <c r="CF476" s="11"/>
      <c r="CG476" s="11"/>
      <c r="CH476" s="11"/>
      <c r="CI476" s="11"/>
      <c r="CJ476" s="11"/>
      <c r="CK476" s="11"/>
      <c r="CL476" s="11"/>
      <c r="CM476" s="11"/>
      <c r="CN476" s="11"/>
      <c r="CO476" s="11"/>
      <c r="CP476" s="11"/>
      <c r="CQ476" s="11"/>
      <c r="CR476" s="11"/>
      <c r="CS476" s="11"/>
      <c r="CT476" s="11"/>
      <c r="CU476" s="11"/>
      <c r="CV476" s="11"/>
      <c r="CW476" s="11"/>
      <c r="CX476" s="11"/>
      <c r="CY476" s="11"/>
      <c r="CZ476" s="11"/>
      <c r="DA476" s="11"/>
      <c r="DB476" s="11"/>
      <c r="DC476" s="11"/>
      <c r="DD476" s="11"/>
      <c r="DE476" s="11"/>
      <c r="DF476" s="11"/>
      <c r="DG476" s="11"/>
      <c r="DH476" s="11"/>
      <c r="DI476" s="11"/>
      <c r="DJ476" s="11"/>
      <c r="DK476" s="11"/>
      <c r="DL476" s="11"/>
      <c r="DM476" s="11"/>
      <c r="DN476" s="11"/>
      <c r="DO476" s="11"/>
      <c r="DP476" s="11"/>
      <c r="DQ476" s="11"/>
      <c r="DR476" s="11"/>
      <c r="DS476" s="11"/>
      <c r="DT476" s="11"/>
      <c r="DU476" s="11"/>
      <c r="DV476" s="11"/>
      <c r="DW476" s="11"/>
      <c r="DX476" s="11"/>
    </row>
    <row r="477" spans="6:128" ht="12.75">
      <c r="F477" s="11"/>
      <c r="G477" s="9">
        <f t="shared" si="84"/>
        <v>474</v>
      </c>
      <c r="H477" s="8">
        <f t="shared" si="80"/>
        <v>156.95618022086478</v>
      </c>
      <c r="I477" s="8">
        <f t="shared" si="82"/>
        <v>31.060545559848425</v>
      </c>
      <c r="J477" s="8">
        <f t="shared" si="81"/>
        <v>-13.829045864577214</v>
      </c>
      <c r="K477" s="8">
        <f t="shared" si="83"/>
        <v>143.12713435628757</v>
      </c>
      <c r="L477" s="8"/>
      <c r="M477" s="8"/>
      <c r="N477" s="8">
        <v>105</v>
      </c>
      <c r="O477" s="8"/>
      <c r="P477" s="64"/>
      <c r="Q477" s="11"/>
      <c r="R477" s="65"/>
      <c r="S477" s="65"/>
      <c r="T477" s="11"/>
      <c r="U477" s="65"/>
      <c r="V477" s="65"/>
      <c r="W477" s="11"/>
      <c r="X477" s="65"/>
      <c r="Y477" s="65"/>
      <c r="Z477" s="65"/>
      <c r="AA477" s="65"/>
      <c r="AB477" s="65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1"/>
      <c r="BH477" s="11"/>
      <c r="BI477" s="11"/>
      <c r="BJ477" s="11"/>
      <c r="BK477" s="11"/>
      <c r="BL477" s="11"/>
      <c r="BM477" s="11"/>
      <c r="BN477" s="11"/>
      <c r="BO477" s="11"/>
      <c r="BP477" s="11"/>
      <c r="BQ477" s="11"/>
      <c r="BR477" s="11"/>
      <c r="BS477" s="11"/>
      <c r="BT477" s="11"/>
      <c r="BU477" s="65"/>
      <c r="BV477" s="11"/>
      <c r="BW477" s="11"/>
      <c r="BX477" s="11"/>
      <c r="BY477" s="11"/>
      <c r="BZ477" s="11"/>
      <c r="CA477" s="11"/>
      <c r="CB477" s="11"/>
      <c r="CC477" s="11"/>
      <c r="CD477" s="11"/>
      <c r="CE477" s="11"/>
      <c r="CF477" s="11"/>
      <c r="CG477" s="11"/>
      <c r="CH477" s="11"/>
      <c r="CI477" s="11"/>
      <c r="CJ477" s="11"/>
      <c r="CK477" s="11"/>
      <c r="CL477" s="11"/>
      <c r="CM477" s="11"/>
      <c r="CN477" s="11"/>
      <c r="CO477" s="11"/>
      <c r="CP477" s="11"/>
      <c r="CQ477" s="11"/>
      <c r="CR477" s="11"/>
      <c r="CS477" s="11"/>
      <c r="CT477" s="11"/>
      <c r="CU477" s="11"/>
      <c r="CV477" s="11"/>
      <c r="CW477" s="11"/>
      <c r="CX477" s="11"/>
      <c r="CY477" s="11"/>
      <c r="CZ477" s="11"/>
      <c r="DA477" s="11"/>
      <c r="DB477" s="11"/>
      <c r="DC477" s="11"/>
      <c r="DD477" s="11"/>
      <c r="DE477" s="11"/>
      <c r="DF477" s="11"/>
      <c r="DG477" s="11"/>
      <c r="DH477" s="11"/>
      <c r="DI477" s="11"/>
      <c r="DJ477" s="11"/>
      <c r="DK477" s="11"/>
      <c r="DL477" s="11"/>
      <c r="DM477" s="11"/>
      <c r="DN477" s="11"/>
      <c r="DO477" s="11"/>
      <c r="DP477" s="11"/>
      <c r="DQ477" s="11"/>
      <c r="DR477" s="11"/>
      <c r="DS477" s="11"/>
      <c r="DT477" s="11"/>
      <c r="DU477" s="11"/>
      <c r="DV477" s="11"/>
      <c r="DW477" s="11"/>
      <c r="DX477" s="11"/>
    </row>
    <row r="478" spans="6:128" ht="12.75">
      <c r="F478" s="11"/>
      <c r="G478" s="9">
        <f t="shared" si="84"/>
        <v>475</v>
      </c>
      <c r="H478" s="8">
        <f t="shared" si="80"/>
        <v>157.0046775150383</v>
      </c>
      <c r="I478" s="8">
        <f t="shared" si="82"/>
        <v>30.81446475924611</v>
      </c>
      <c r="J478" s="8">
        <f t="shared" si="81"/>
        <v>-14.369020899183756</v>
      </c>
      <c r="K478" s="8">
        <f t="shared" si="83"/>
        <v>142.63565661585454</v>
      </c>
      <c r="L478" s="8"/>
      <c r="M478" s="8"/>
      <c r="N478" s="8">
        <v>104</v>
      </c>
      <c r="O478" s="8"/>
      <c r="P478" s="64"/>
      <c r="Q478" s="11"/>
      <c r="R478" s="65"/>
      <c r="S478" s="65"/>
      <c r="T478" s="11"/>
      <c r="U478" s="65"/>
      <c r="V478" s="65"/>
      <c r="W478" s="11"/>
      <c r="X478" s="65"/>
      <c r="Y478" s="65"/>
      <c r="Z478" s="65"/>
      <c r="AA478" s="65"/>
      <c r="AB478" s="65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1"/>
      <c r="BH478" s="11"/>
      <c r="BI478" s="11"/>
      <c r="BJ478" s="11"/>
      <c r="BK478" s="11"/>
      <c r="BL478" s="11"/>
      <c r="BM478" s="11"/>
      <c r="BN478" s="11"/>
      <c r="BO478" s="11"/>
      <c r="BP478" s="11"/>
      <c r="BQ478" s="11"/>
      <c r="BR478" s="11"/>
      <c r="BS478" s="11"/>
      <c r="BT478" s="11"/>
      <c r="BU478" s="65"/>
      <c r="BV478" s="11"/>
      <c r="BW478" s="11"/>
      <c r="BX478" s="11"/>
      <c r="BY478" s="11"/>
      <c r="BZ478" s="11"/>
      <c r="CA478" s="11"/>
      <c r="CB478" s="11"/>
      <c r="CC478" s="11"/>
      <c r="CD478" s="11"/>
      <c r="CE478" s="11"/>
      <c r="CF478" s="11"/>
      <c r="CG478" s="11"/>
      <c r="CH478" s="11"/>
      <c r="CI478" s="11"/>
      <c r="CJ478" s="11"/>
      <c r="CK478" s="11"/>
      <c r="CL478" s="11"/>
      <c r="CM478" s="11"/>
      <c r="CN478" s="11"/>
      <c r="CO478" s="11"/>
      <c r="CP478" s="11"/>
      <c r="CQ478" s="11"/>
      <c r="CR478" s="11"/>
      <c r="CS478" s="11"/>
      <c r="CT478" s="11"/>
      <c r="CU478" s="11"/>
      <c r="CV478" s="11"/>
      <c r="CW478" s="11"/>
      <c r="CX478" s="11"/>
      <c r="CY478" s="11"/>
      <c r="CZ478" s="11"/>
      <c r="DA478" s="11"/>
      <c r="DB478" s="11"/>
      <c r="DC478" s="11"/>
      <c r="DD478" s="11"/>
      <c r="DE478" s="11"/>
      <c r="DF478" s="11"/>
      <c r="DG478" s="11"/>
      <c r="DH478" s="11"/>
      <c r="DI478" s="11"/>
      <c r="DJ478" s="11"/>
      <c r="DK478" s="11"/>
      <c r="DL478" s="11"/>
      <c r="DM478" s="11"/>
      <c r="DN478" s="11"/>
      <c r="DO478" s="11"/>
      <c r="DP478" s="11"/>
      <c r="DQ478" s="11"/>
      <c r="DR478" s="11"/>
      <c r="DS478" s="11"/>
      <c r="DT478" s="11"/>
      <c r="DU478" s="11"/>
      <c r="DV478" s="11"/>
      <c r="DW478" s="11"/>
      <c r="DX478" s="11"/>
    </row>
    <row r="479" spans="6:128" ht="12.75">
      <c r="F479" s="11"/>
      <c r="G479" s="9">
        <f t="shared" si="84"/>
        <v>476</v>
      </c>
      <c r="H479" s="8">
        <f t="shared" si="80"/>
        <v>157.05460091083538</v>
      </c>
      <c r="I479" s="8">
        <f t="shared" si="82"/>
        <v>30.55899757417168</v>
      </c>
      <c r="J479" s="8">
        <f t="shared" si="81"/>
        <v>-14.904618990828627</v>
      </c>
      <c r="K479" s="8">
        <f t="shared" si="83"/>
        <v>142.14998192000675</v>
      </c>
      <c r="L479" s="8"/>
      <c r="M479" s="8"/>
      <c r="N479" s="8">
        <v>103</v>
      </c>
      <c r="O479" s="8"/>
      <c r="P479" s="64"/>
      <c r="Q479" s="11"/>
      <c r="R479" s="65"/>
      <c r="S479" s="65"/>
      <c r="T479" s="11"/>
      <c r="U479" s="65"/>
      <c r="V479" s="65"/>
      <c r="W479" s="11"/>
      <c r="X479" s="65"/>
      <c r="Y479" s="65"/>
      <c r="Z479" s="65"/>
      <c r="AA479" s="65"/>
      <c r="AB479" s="65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1"/>
      <c r="BH479" s="11"/>
      <c r="BI479" s="11"/>
      <c r="BJ479" s="11"/>
      <c r="BK479" s="11"/>
      <c r="BL479" s="11"/>
      <c r="BM479" s="11"/>
      <c r="BN479" s="11"/>
      <c r="BO479" s="11"/>
      <c r="BP479" s="11"/>
      <c r="BQ479" s="11"/>
      <c r="BR479" s="11"/>
      <c r="BS479" s="11"/>
      <c r="BT479" s="11"/>
      <c r="BU479" s="65"/>
      <c r="BV479" s="11"/>
      <c r="BW479" s="11"/>
      <c r="BX479" s="11"/>
      <c r="BY479" s="11"/>
      <c r="BZ479" s="11"/>
      <c r="CA479" s="11"/>
      <c r="CB479" s="11"/>
      <c r="CC479" s="11"/>
      <c r="CD479" s="11"/>
      <c r="CE479" s="11"/>
      <c r="CF479" s="11"/>
      <c r="CG479" s="11"/>
      <c r="CH479" s="11"/>
      <c r="CI479" s="11"/>
      <c r="CJ479" s="11"/>
      <c r="CK479" s="11"/>
      <c r="CL479" s="11"/>
      <c r="CM479" s="11"/>
      <c r="CN479" s="11"/>
      <c r="CO479" s="11"/>
      <c r="CP479" s="11"/>
      <c r="CQ479" s="11"/>
      <c r="CR479" s="11"/>
      <c r="CS479" s="11"/>
      <c r="CT479" s="11"/>
      <c r="CU479" s="11"/>
      <c r="CV479" s="11"/>
      <c r="CW479" s="11"/>
      <c r="CX479" s="11"/>
      <c r="CY479" s="11"/>
      <c r="CZ479" s="11"/>
      <c r="DA479" s="11"/>
      <c r="DB479" s="11"/>
      <c r="DC479" s="11"/>
      <c r="DD479" s="11"/>
      <c r="DE479" s="11"/>
      <c r="DF479" s="11"/>
      <c r="DG479" s="11"/>
      <c r="DH479" s="11"/>
      <c r="DI479" s="11"/>
      <c r="DJ479" s="11"/>
      <c r="DK479" s="11"/>
      <c r="DL479" s="11"/>
      <c r="DM479" s="11"/>
      <c r="DN479" s="11"/>
      <c r="DO479" s="11"/>
      <c r="DP479" s="11"/>
      <c r="DQ479" s="11"/>
      <c r="DR479" s="11"/>
      <c r="DS479" s="11"/>
      <c r="DT479" s="11"/>
      <c r="DU479" s="11"/>
      <c r="DV479" s="11"/>
      <c r="DW479" s="11"/>
      <c r="DX479" s="11"/>
    </row>
    <row r="480" spans="6:128" ht="12.75">
      <c r="F480" s="11"/>
      <c r="G480" s="9">
        <f t="shared" si="84"/>
        <v>477</v>
      </c>
      <c r="H480" s="8">
        <f t="shared" si="80"/>
        <v>157.10588825430747</v>
      </c>
      <c r="I480" s="8">
        <f t="shared" si="82"/>
        <v>30.2942218224045</v>
      </c>
      <c r="J480" s="8">
        <f t="shared" si="81"/>
        <v>-15.435676991144609</v>
      </c>
      <c r="K480" s="8">
        <f t="shared" si="83"/>
        <v>141.67021126316286</v>
      </c>
      <c r="L480" s="8"/>
      <c r="M480" s="8"/>
      <c r="N480" s="8">
        <v>102</v>
      </c>
      <c r="O480" s="8"/>
      <c r="P480" s="64"/>
      <c r="Q480" s="11"/>
      <c r="R480" s="65"/>
      <c r="S480" s="65"/>
      <c r="T480" s="11"/>
      <c r="U480" s="65"/>
      <c r="V480" s="65"/>
      <c r="W480" s="11"/>
      <c r="X480" s="65"/>
      <c r="Y480" s="65"/>
      <c r="Z480" s="65"/>
      <c r="AA480" s="65"/>
      <c r="AB480" s="65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1"/>
      <c r="BH480" s="11"/>
      <c r="BI480" s="11"/>
      <c r="BJ480" s="11"/>
      <c r="BK480" s="11"/>
      <c r="BL480" s="11"/>
      <c r="BM480" s="11"/>
      <c r="BN480" s="11"/>
      <c r="BO480" s="11"/>
      <c r="BP480" s="11"/>
      <c r="BQ480" s="11"/>
      <c r="BR480" s="11"/>
      <c r="BS480" s="11"/>
      <c r="BT480" s="11"/>
      <c r="BU480" s="65"/>
      <c r="BV480" s="11"/>
      <c r="BW480" s="11"/>
      <c r="BX480" s="11"/>
      <c r="BY480" s="11"/>
      <c r="BZ480" s="11"/>
      <c r="CA480" s="11"/>
      <c r="CB480" s="11"/>
      <c r="CC480" s="11"/>
      <c r="CD480" s="11"/>
      <c r="CE480" s="11"/>
      <c r="CF480" s="11"/>
      <c r="CG480" s="11"/>
      <c r="CH480" s="11"/>
      <c r="CI480" s="11"/>
      <c r="CJ480" s="11"/>
      <c r="CK480" s="11"/>
      <c r="CL480" s="11"/>
      <c r="CM480" s="11"/>
      <c r="CN480" s="11"/>
      <c r="CO480" s="11"/>
      <c r="CP480" s="11"/>
      <c r="CQ480" s="11"/>
      <c r="CR480" s="11"/>
      <c r="CS480" s="11"/>
      <c r="CT480" s="11"/>
      <c r="CU480" s="11"/>
      <c r="CV480" s="11"/>
      <c r="CW480" s="11"/>
      <c r="CX480" s="11"/>
      <c r="CY480" s="11"/>
      <c r="CZ480" s="11"/>
      <c r="DA480" s="11"/>
      <c r="DB480" s="11"/>
      <c r="DC480" s="11"/>
      <c r="DD480" s="11"/>
      <c r="DE480" s="11"/>
      <c r="DF480" s="11"/>
      <c r="DG480" s="11"/>
      <c r="DH480" s="11"/>
      <c r="DI480" s="11"/>
      <c r="DJ480" s="11"/>
      <c r="DK480" s="11"/>
      <c r="DL480" s="11"/>
      <c r="DM480" s="11"/>
      <c r="DN480" s="11"/>
      <c r="DO480" s="11"/>
      <c r="DP480" s="11"/>
      <c r="DQ480" s="11"/>
      <c r="DR480" s="11"/>
      <c r="DS480" s="11"/>
      <c r="DT480" s="11"/>
      <c r="DU480" s="11"/>
      <c r="DV480" s="11"/>
      <c r="DW480" s="11"/>
      <c r="DX480" s="11"/>
    </row>
    <row r="481" spans="6:128" ht="12.75">
      <c r="F481" s="11"/>
      <c r="G481" s="9">
        <f t="shared" si="84"/>
        <v>478</v>
      </c>
      <c r="H481" s="8">
        <f t="shared" si="80"/>
        <v>157.1584757555058</v>
      </c>
      <c r="I481" s="8">
        <f t="shared" si="82"/>
        <v>30.020218157203526</v>
      </c>
      <c r="J481" s="8">
        <f t="shared" si="81"/>
        <v>-15.96203313472027</v>
      </c>
      <c r="K481" s="8">
        <f t="shared" si="83"/>
        <v>141.19644262078555</v>
      </c>
      <c r="L481" s="8"/>
      <c r="M481" s="8"/>
      <c r="N481" s="8">
        <v>101</v>
      </c>
      <c r="O481" s="8"/>
      <c r="P481" s="64"/>
      <c r="Q481" s="11"/>
      <c r="R481" s="65"/>
      <c r="S481" s="65"/>
      <c r="T481" s="11"/>
      <c r="U481" s="65"/>
      <c r="V481" s="65"/>
      <c r="W481" s="11"/>
      <c r="X481" s="65"/>
      <c r="Y481" s="65"/>
      <c r="Z481" s="65"/>
      <c r="AA481" s="65"/>
      <c r="AB481" s="65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1"/>
      <c r="BH481" s="11"/>
      <c r="BI481" s="11"/>
      <c r="BJ481" s="11"/>
      <c r="BK481" s="11"/>
      <c r="BL481" s="11"/>
      <c r="BM481" s="11"/>
      <c r="BN481" s="11"/>
      <c r="BO481" s="11"/>
      <c r="BP481" s="11"/>
      <c r="BQ481" s="11"/>
      <c r="BR481" s="11"/>
      <c r="BS481" s="11"/>
      <c r="BT481" s="11"/>
      <c r="BU481" s="65"/>
      <c r="BV481" s="11"/>
      <c r="BW481" s="11"/>
      <c r="BX481" s="11"/>
      <c r="BY481" s="11"/>
      <c r="BZ481" s="11"/>
      <c r="CA481" s="11"/>
      <c r="CB481" s="11"/>
      <c r="CC481" s="11"/>
      <c r="CD481" s="11"/>
      <c r="CE481" s="11"/>
      <c r="CF481" s="11"/>
      <c r="CG481" s="11"/>
      <c r="CH481" s="11"/>
      <c r="CI481" s="11"/>
      <c r="CJ481" s="11"/>
      <c r="CK481" s="11"/>
      <c r="CL481" s="11"/>
      <c r="CM481" s="11"/>
      <c r="CN481" s="11"/>
      <c r="CO481" s="11"/>
      <c r="CP481" s="11"/>
      <c r="CQ481" s="11"/>
      <c r="CR481" s="11"/>
      <c r="CS481" s="11"/>
      <c r="CT481" s="11"/>
      <c r="CU481" s="11"/>
      <c r="CV481" s="11"/>
      <c r="CW481" s="11"/>
      <c r="CX481" s="11"/>
      <c r="CY481" s="11"/>
      <c r="CZ481" s="11"/>
      <c r="DA481" s="11"/>
      <c r="DB481" s="11"/>
      <c r="DC481" s="11"/>
      <c r="DD481" s="11"/>
      <c r="DE481" s="11"/>
      <c r="DF481" s="11"/>
      <c r="DG481" s="11"/>
      <c r="DH481" s="11"/>
      <c r="DI481" s="11"/>
      <c r="DJ481" s="11"/>
      <c r="DK481" s="11"/>
      <c r="DL481" s="11"/>
      <c r="DM481" s="11"/>
      <c r="DN481" s="11"/>
      <c r="DO481" s="11"/>
      <c r="DP481" s="11"/>
      <c r="DQ481" s="11"/>
      <c r="DR481" s="11"/>
      <c r="DS481" s="11"/>
      <c r="DT481" s="11"/>
      <c r="DU481" s="11"/>
      <c r="DV481" s="11"/>
      <c r="DW481" s="11"/>
      <c r="DX481" s="11"/>
    </row>
    <row r="482" spans="6:128" ht="12.75">
      <c r="F482" s="11"/>
      <c r="G482" s="9">
        <f t="shared" si="84"/>
        <v>479</v>
      </c>
      <c r="H482" s="8">
        <f t="shared" si="80"/>
        <v>157.21229807261648</v>
      </c>
      <c r="I482" s="8">
        <f t="shared" si="82"/>
        <v>29.737070042739454</v>
      </c>
      <c r="J482" s="8">
        <f t="shared" si="81"/>
        <v>-16.483527088375464</v>
      </c>
      <c r="K482" s="8">
        <f t="shared" si="83"/>
        <v>140.728770984241</v>
      </c>
      <c r="L482" s="8"/>
      <c r="M482" s="8"/>
      <c r="N482" s="8">
        <v>100</v>
      </c>
      <c r="O482" s="8"/>
      <c r="P482" s="64"/>
      <c r="Q482" s="11"/>
      <c r="R482" s="65"/>
      <c r="S482" s="65"/>
      <c r="T482" s="11"/>
      <c r="U482" s="65"/>
      <c r="V482" s="65"/>
      <c r="W482" s="11"/>
      <c r="X482" s="65"/>
      <c r="Y482" s="65"/>
      <c r="Z482" s="65"/>
      <c r="AA482" s="65"/>
      <c r="AB482" s="65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1"/>
      <c r="BH482" s="11"/>
      <c r="BI482" s="11"/>
      <c r="BJ482" s="11"/>
      <c r="BK482" s="11"/>
      <c r="BL482" s="11"/>
      <c r="BM482" s="11"/>
      <c r="BN482" s="11"/>
      <c r="BO482" s="11"/>
      <c r="BP482" s="11"/>
      <c r="BQ482" s="11"/>
      <c r="BR482" s="11"/>
      <c r="BS482" s="11"/>
      <c r="BT482" s="11"/>
      <c r="BU482" s="65"/>
      <c r="BV482" s="11"/>
      <c r="BW482" s="11"/>
      <c r="BX482" s="11"/>
      <c r="BY482" s="11"/>
      <c r="BZ482" s="11"/>
      <c r="CA482" s="11"/>
      <c r="CB482" s="11"/>
      <c r="CC482" s="11"/>
      <c r="CD482" s="11"/>
      <c r="CE482" s="11"/>
      <c r="CF482" s="11"/>
      <c r="CG482" s="11"/>
      <c r="CH482" s="11"/>
      <c r="CI482" s="11"/>
      <c r="CJ482" s="11"/>
      <c r="CK482" s="11"/>
      <c r="CL482" s="11"/>
      <c r="CM482" s="11"/>
      <c r="CN482" s="11"/>
      <c r="CO482" s="11"/>
      <c r="CP482" s="11"/>
      <c r="CQ482" s="11"/>
      <c r="CR482" s="11"/>
      <c r="CS482" s="11"/>
      <c r="CT482" s="11"/>
      <c r="CU482" s="11"/>
      <c r="CV482" s="11"/>
      <c r="CW482" s="11"/>
      <c r="CX482" s="11"/>
      <c r="CY482" s="11"/>
      <c r="CZ482" s="11"/>
      <c r="DA482" s="11"/>
      <c r="DB482" s="11"/>
      <c r="DC482" s="11"/>
      <c r="DD482" s="11"/>
      <c r="DE482" s="11"/>
      <c r="DF482" s="11"/>
      <c r="DG482" s="11"/>
      <c r="DH482" s="11"/>
      <c r="DI482" s="11"/>
      <c r="DJ482" s="11"/>
      <c r="DK482" s="11"/>
      <c r="DL482" s="11"/>
      <c r="DM482" s="11"/>
      <c r="DN482" s="11"/>
      <c r="DO482" s="11"/>
      <c r="DP482" s="11"/>
      <c r="DQ482" s="11"/>
      <c r="DR482" s="11"/>
      <c r="DS482" s="11"/>
      <c r="DT482" s="11"/>
      <c r="DU482" s="11"/>
      <c r="DV482" s="11"/>
      <c r="DW482" s="11"/>
      <c r="DX482" s="11"/>
    </row>
    <row r="483" spans="6:128" ht="12.75">
      <c r="F483" s="11"/>
      <c r="G483" s="9">
        <f t="shared" si="84"/>
        <v>480</v>
      </c>
      <c r="H483" s="8">
        <f t="shared" si="80"/>
        <v>157.26728839781018</v>
      </c>
      <c r="I483" s="8">
        <f t="shared" si="82"/>
        <v>29.44486372867093</v>
      </c>
      <c r="J483" s="8">
        <f t="shared" si="81"/>
        <v>-16.999999999999975</v>
      </c>
      <c r="K483" s="8">
        <f t="shared" si="83"/>
        <v>140.2672883978102</v>
      </c>
      <c r="L483" s="8"/>
      <c r="M483" s="8"/>
      <c r="N483" s="8">
        <v>99</v>
      </c>
      <c r="O483" s="8"/>
      <c r="P483" s="64"/>
      <c r="Q483" s="11"/>
      <c r="R483" s="65"/>
      <c r="S483" s="65"/>
      <c r="T483" s="11"/>
      <c r="U483" s="65"/>
      <c r="V483" s="65"/>
      <c r="W483" s="11"/>
      <c r="X483" s="65"/>
      <c r="Y483" s="65"/>
      <c r="Z483" s="65"/>
      <c r="AA483" s="65"/>
      <c r="AB483" s="65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1"/>
      <c r="BH483" s="11"/>
      <c r="BI483" s="11"/>
      <c r="BJ483" s="11"/>
      <c r="BK483" s="11"/>
      <c r="BL483" s="11"/>
      <c r="BM483" s="11"/>
      <c r="BN483" s="11"/>
      <c r="BO483" s="11"/>
      <c r="BP483" s="11"/>
      <c r="BQ483" s="11"/>
      <c r="BR483" s="11"/>
      <c r="BS483" s="11"/>
      <c r="BT483" s="11"/>
      <c r="BU483" s="65"/>
      <c r="BV483" s="11"/>
      <c r="BW483" s="11"/>
      <c r="BX483" s="11"/>
      <c r="BY483" s="11"/>
      <c r="BZ483" s="11"/>
      <c r="CA483" s="11"/>
      <c r="CB483" s="11"/>
      <c r="CC483" s="11"/>
      <c r="CD483" s="11"/>
      <c r="CE483" s="11"/>
      <c r="CF483" s="11"/>
      <c r="CG483" s="11"/>
      <c r="CH483" s="11"/>
      <c r="CI483" s="11"/>
      <c r="CJ483" s="11"/>
      <c r="CK483" s="11"/>
      <c r="CL483" s="11"/>
      <c r="CM483" s="11"/>
      <c r="CN483" s="11"/>
      <c r="CO483" s="11"/>
      <c r="CP483" s="11"/>
      <c r="CQ483" s="11"/>
      <c r="CR483" s="11"/>
      <c r="CS483" s="11"/>
      <c r="CT483" s="11"/>
      <c r="CU483" s="11"/>
      <c r="CV483" s="11"/>
      <c r="CW483" s="11"/>
      <c r="CX483" s="11"/>
      <c r="CY483" s="11"/>
      <c r="CZ483" s="11"/>
      <c r="DA483" s="11"/>
      <c r="DB483" s="11"/>
      <c r="DC483" s="11"/>
      <c r="DD483" s="11"/>
      <c r="DE483" s="11"/>
      <c r="DF483" s="11"/>
      <c r="DG483" s="11"/>
      <c r="DH483" s="11"/>
      <c r="DI483" s="11"/>
      <c r="DJ483" s="11"/>
      <c r="DK483" s="11"/>
      <c r="DL483" s="11"/>
      <c r="DM483" s="11"/>
      <c r="DN483" s="11"/>
      <c r="DO483" s="11"/>
      <c r="DP483" s="11"/>
      <c r="DQ483" s="11"/>
      <c r="DR483" s="11"/>
      <c r="DS483" s="11"/>
      <c r="DT483" s="11"/>
      <c r="DU483" s="11"/>
      <c r="DV483" s="11"/>
      <c r="DW483" s="11"/>
      <c r="DX483" s="11"/>
    </row>
    <row r="484" spans="6:128" ht="12.75">
      <c r="F484" s="11"/>
      <c r="G484" s="9">
        <f t="shared" si="84"/>
        <v>481</v>
      </c>
      <c r="H484" s="8">
        <f t="shared" si="80"/>
        <v>157.3233785446707</v>
      </c>
      <c r="I484" s="8">
        <f t="shared" si="82"/>
        <v>29.143688223871823</v>
      </c>
      <c r="J484" s="8">
        <f t="shared" si="81"/>
        <v>-17.511294546941837</v>
      </c>
      <c r="K484" s="8">
        <f t="shared" si="83"/>
        <v>139.81208399772888</v>
      </c>
      <c r="L484" s="8"/>
      <c r="M484" s="8"/>
      <c r="N484" s="8">
        <v>98</v>
      </c>
      <c r="O484" s="8"/>
      <c r="P484" s="64"/>
      <c r="Q484" s="11"/>
      <c r="R484" s="65"/>
      <c r="S484" s="65"/>
      <c r="T484" s="11"/>
      <c r="U484" s="65"/>
      <c r="V484" s="65"/>
      <c r="W484" s="11"/>
      <c r="X484" s="65"/>
      <c r="Y484" s="65"/>
      <c r="Z484" s="65"/>
      <c r="AA484" s="65"/>
      <c r="AB484" s="65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1"/>
      <c r="BH484" s="11"/>
      <c r="BI484" s="11"/>
      <c r="BJ484" s="11"/>
      <c r="BK484" s="11"/>
      <c r="BL484" s="11"/>
      <c r="BM484" s="11"/>
      <c r="BN484" s="11"/>
      <c r="BO484" s="11"/>
      <c r="BP484" s="11"/>
      <c r="BQ484" s="11"/>
      <c r="BR484" s="11"/>
      <c r="BS484" s="11"/>
      <c r="BT484" s="11"/>
      <c r="BU484" s="65"/>
      <c r="BV484" s="11"/>
      <c r="BW484" s="11"/>
      <c r="BX484" s="11"/>
      <c r="BY484" s="11"/>
      <c r="BZ484" s="11"/>
      <c r="CA484" s="11"/>
      <c r="CB484" s="11"/>
      <c r="CC484" s="11"/>
      <c r="CD484" s="11"/>
      <c r="CE484" s="11"/>
      <c r="CF484" s="11"/>
      <c r="CG484" s="11"/>
      <c r="CH484" s="11"/>
      <c r="CI484" s="11"/>
      <c r="CJ484" s="11"/>
      <c r="CK484" s="11"/>
      <c r="CL484" s="11"/>
      <c r="CM484" s="11"/>
      <c r="CN484" s="11"/>
      <c r="CO484" s="11"/>
      <c r="CP484" s="11"/>
      <c r="CQ484" s="11"/>
      <c r="CR484" s="11"/>
      <c r="CS484" s="11"/>
      <c r="CT484" s="11"/>
      <c r="CU484" s="11"/>
      <c r="CV484" s="11"/>
      <c r="CW484" s="11"/>
      <c r="CX484" s="11"/>
      <c r="CY484" s="11"/>
      <c r="CZ484" s="11"/>
      <c r="DA484" s="11"/>
      <c r="DB484" s="11"/>
      <c r="DC484" s="11"/>
      <c r="DD484" s="11"/>
      <c r="DE484" s="11"/>
      <c r="DF484" s="11"/>
      <c r="DG484" s="11"/>
      <c r="DH484" s="11"/>
      <c r="DI484" s="11"/>
      <c r="DJ484" s="11"/>
      <c r="DK484" s="11"/>
      <c r="DL484" s="11"/>
      <c r="DM484" s="11"/>
      <c r="DN484" s="11"/>
      <c r="DO484" s="11"/>
      <c r="DP484" s="11"/>
      <c r="DQ484" s="11"/>
      <c r="DR484" s="11"/>
      <c r="DS484" s="11"/>
      <c r="DT484" s="11"/>
      <c r="DU484" s="11"/>
      <c r="DV484" s="11"/>
      <c r="DW484" s="11"/>
      <c r="DX484" s="11"/>
    </row>
    <row r="485" spans="6:128" ht="12.75">
      <c r="F485" s="11"/>
      <c r="G485" s="9">
        <f t="shared" si="84"/>
        <v>482</v>
      </c>
      <c r="H485" s="8">
        <f t="shared" si="80"/>
        <v>157.38049903706593</v>
      </c>
      <c r="I485" s="8">
        <f t="shared" si="82"/>
        <v>28.833635269318474</v>
      </c>
      <c r="J485" s="8">
        <f t="shared" si="81"/>
        <v>-18.017254983928982</v>
      </c>
      <c r="K485" s="8">
        <f t="shared" si="83"/>
        <v>139.36324405313695</v>
      </c>
      <c r="L485" s="8"/>
      <c r="M485" s="8"/>
      <c r="N485" s="8">
        <v>97</v>
      </c>
      <c r="O485" s="8"/>
      <c r="P485" s="64"/>
      <c r="Q485" s="11"/>
      <c r="R485" s="65"/>
      <c r="S485" s="65"/>
      <c r="T485" s="11"/>
      <c r="U485" s="65"/>
      <c r="V485" s="65"/>
      <c r="W485" s="11"/>
      <c r="X485" s="65"/>
      <c r="Y485" s="65"/>
      <c r="Z485" s="65"/>
      <c r="AA485" s="65"/>
      <c r="AB485" s="65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1"/>
      <c r="BH485" s="11"/>
      <c r="BI485" s="11"/>
      <c r="BJ485" s="11"/>
      <c r="BK485" s="11"/>
      <c r="BL485" s="11"/>
      <c r="BM485" s="11"/>
      <c r="BN485" s="11"/>
      <c r="BO485" s="11"/>
      <c r="BP485" s="11"/>
      <c r="BQ485" s="11"/>
      <c r="BR485" s="11"/>
      <c r="BS485" s="11"/>
      <c r="BT485" s="11"/>
      <c r="BU485" s="65"/>
      <c r="BV485" s="11"/>
      <c r="BW485" s="11"/>
      <c r="BX485" s="11"/>
      <c r="BY485" s="11"/>
      <c r="BZ485" s="11"/>
      <c r="CA485" s="11"/>
      <c r="CB485" s="11"/>
      <c r="CC485" s="11"/>
      <c r="CD485" s="11"/>
      <c r="CE485" s="11"/>
      <c r="CF485" s="11"/>
      <c r="CG485" s="11"/>
      <c r="CH485" s="11"/>
      <c r="CI485" s="11"/>
      <c r="CJ485" s="11"/>
      <c r="CK485" s="11"/>
      <c r="CL485" s="11"/>
      <c r="CM485" s="11"/>
      <c r="CN485" s="11"/>
      <c r="CO485" s="11"/>
      <c r="CP485" s="11"/>
      <c r="CQ485" s="11"/>
      <c r="CR485" s="11"/>
      <c r="CS485" s="11"/>
      <c r="CT485" s="11"/>
      <c r="CU485" s="11"/>
      <c r="CV485" s="11"/>
      <c r="CW485" s="11"/>
      <c r="CX485" s="11"/>
      <c r="CY485" s="11"/>
      <c r="CZ485" s="11"/>
      <c r="DA485" s="11"/>
      <c r="DB485" s="11"/>
      <c r="DC485" s="11"/>
      <c r="DD485" s="11"/>
      <c r="DE485" s="11"/>
      <c r="DF485" s="11"/>
      <c r="DG485" s="11"/>
      <c r="DH485" s="11"/>
      <c r="DI485" s="11"/>
      <c r="DJ485" s="11"/>
      <c r="DK485" s="11"/>
      <c r="DL485" s="11"/>
      <c r="DM485" s="11"/>
      <c r="DN485" s="11"/>
      <c r="DO485" s="11"/>
      <c r="DP485" s="11"/>
      <c r="DQ485" s="11"/>
      <c r="DR485" s="11"/>
      <c r="DS485" s="11"/>
      <c r="DT485" s="11"/>
      <c r="DU485" s="11"/>
      <c r="DV485" s="11"/>
      <c r="DW485" s="11"/>
      <c r="DX485" s="11"/>
    </row>
    <row r="486" spans="6:128" ht="12.75">
      <c r="F486" s="11"/>
      <c r="G486" s="9">
        <f t="shared" si="84"/>
        <v>483</v>
      </c>
      <c r="H486" s="8">
        <f t="shared" si="80"/>
        <v>157.43857919932518</v>
      </c>
      <c r="I486" s="8">
        <f t="shared" si="82"/>
        <v>28.51479931014443</v>
      </c>
      <c r="J486" s="8">
        <f t="shared" si="81"/>
        <v>-18.517727190510904</v>
      </c>
      <c r="K486" s="8">
        <f t="shared" si="83"/>
        <v>138.92085200881428</v>
      </c>
      <c r="L486" s="8"/>
      <c r="M486" s="8"/>
      <c r="N486" s="8">
        <v>96</v>
      </c>
      <c r="O486" s="8"/>
      <c r="P486" s="64"/>
      <c r="Q486" s="11"/>
      <c r="R486" s="65"/>
      <c r="S486" s="65"/>
      <c r="T486" s="11"/>
      <c r="U486" s="65"/>
      <c r="V486" s="65"/>
      <c r="W486" s="11"/>
      <c r="X486" s="65"/>
      <c r="Y486" s="65"/>
      <c r="Z486" s="65"/>
      <c r="AA486" s="65"/>
      <c r="AB486" s="65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1"/>
      <c r="BH486" s="11"/>
      <c r="BI486" s="11"/>
      <c r="BJ486" s="11"/>
      <c r="BK486" s="11"/>
      <c r="BL486" s="11"/>
      <c r="BM486" s="11"/>
      <c r="BN486" s="11"/>
      <c r="BO486" s="11"/>
      <c r="BP486" s="11"/>
      <c r="BQ486" s="11"/>
      <c r="BR486" s="11"/>
      <c r="BS486" s="11"/>
      <c r="BT486" s="11"/>
      <c r="BU486" s="65"/>
      <c r="BV486" s="11"/>
      <c r="BW486" s="11"/>
      <c r="BX486" s="11"/>
      <c r="BY486" s="11"/>
      <c r="BZ486" s="11"/>
      <c r="CA486" s="11"/>
      <c r="CB486" s="11"/>
      <c r="CC486" s="11"/>
      <c r="CD486" s="11"/>
      <c r="CE486" s="11"/>
      <c r="CF486" s="11"/>
      <c r="CG486" s="11"/>
      <c r="CH486" s="11"/>
      <c r="CI486" s="11"/>
      <c r="CJ486" s="11"/>
      <c r="CK486" s="11"/>
      <c r="CL486" s="11"/>
      <c r="CM486" s="11"/>
      <c r="CN486" s="11"/>
      <c r="CO486" s="11"/>
      <c r="CP486" s="11"/>
      <c r="CQ486" s="11"/>
      <c r="CR486" s="11"/>
      <c r="CS486" s="11"/>
      <c r="CT486" s="11"/>
      <c r="CU486" s="11"/>
      <c r="CV486" s="11"/>
      <c r="CW486" s="11"/>
      <c r="CX486" s="11"/>
      <c r="CY486" s="11"/>
      <c r="CZ486" s="11"/>
      <c r="DA486" s="11"/>
      <c r="DB486" s="11"/>
      <c r="DC486" s="11"/>
      <c r="DD486" s="11"/>
      <c r="DE486" s="11"/>
      <c r="DF486" s="11"/>
      <c r="DG486" s="11"/>
      <c r="DH486" s="11"/>
      <c r="DI486" s="11"/>
      <c r="DJ486" s="11"/>
      <c r="DK486" s="11"/>
      <c r="DL486" s="11"/>
      <c r="DM486" s="11"/>
      <c r="DN486" s="11"/>
      <c r="DO486" s="11"/>
      <c r="DP486" s="11"/>
      <c r="DQ486" s="11"/>
      <c r="DR486" s="11"/>
      <c r="DS486" s="11"/>
      <c r="DT486" s="11"/>
      <c r="DU486" s="11"/>
      <c r="DV486" s="11"/>
      <c r="DW486" s="11"/>
      <c r="DX486" s="11"/>
    </row>
    <row r="487" spans="6:128" ht="12.75">
      <c r="F487" s="11"/>
      <c r="G487" s="9">
        <f t="shared" si="84"/>
        <v>484</v>
      </c>
      <c r="H487" s="8">
        <f t="shared" si="80"/>
        <v>157.49754724758606</v>
      </c>
      <c r="I487" s="8">
        <f t="shared" si="82"/>
        <v>28.187277466871414</v>
      </c>
      <c r="J487" s="8">
        <f t="shared" si="81"/>
        <v>-19.012558718005394</v>
      </c>
      <c r="K487" s="8">
        <f t="shared" si="83"/>
        <v>138.48498852958068</v>
      </c>
      <c r="L487" s="8"/>
      <c r="M487" s="8"/>
      <c r="N487" s="8">
        <v>95</v>
      </c>
      <c r="O487" s="8"/>
      <c r="P487" s="64"/>
      <c r="Q487" s="11"/>
      <c r="R487" s="65"/>
      <c r="S487" s="65"/>
      <c r="T487" s="11"/>
      <c r="U487" s="65"/>
      <c r="V487" s="65"/>
      <c r="W487" s="11"/>
      <c r="X487" s="65"/>
      <c r="Y487" s="65"/>
      <c r="Z487" s="65"/>
      <c r="AA487" s="65"/>
      <c r="AB487" s="65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1"/>
      <c r="BH487" s="11"/>
      <c r="BI487" s="11"/>
      <c r="BJ487" s="11"/>
      <c r="BK487" s="11"/>
      <c r="BL487" s="11"/>
      <c r="BM487" s="11"/>
      <c r="BN487" s="11"/>
      <c r="BO487" s="11"/>
      <c r="BP487" s="11"/>
      <c r="BQ487" s="11"/>
      <c r="BR487" s="11"/>
      <c r="BS487" s="11"/>
      <c r="BT487" s="11"/>
      <c r="BU487" s="65"/>
      <c r="BV487" s="11"/>
      <c r="BW487" s="11"/>
      <c r="BX487" s="11"/>
      <c r="BY487" s="11"/>
      <c r="BZ487" s="11"/>
      <c r="CA487" s="11"/>
      <c r="CB487" s="11"/>
      <c r="CC487" s="11"/>
      <c r="CD487" s="11"/>
      <c r="CE487" s="11"/>
      <c r="CF487" s="11"/>
      <c r="CG487" s="11"/>
      <c r="CH487" s="11"/>
      <c r="CI487" s="11"/>
      <c r="CJ487" s="11"/>
      <c r="CK487" s="11"/>
      <c r="CL487" s="11"/>
      <c r="CM487" s="11"/>
      <c r="CN487" s="11"/>
      <c r="CO487" s="11"/>
      <c r="CP487" s="11"/>
      <c r="CQ487" s="11"/>
      <c r="CR487" s="11"/>
      <c r="CS487" s="11"/>
      <c r="CT487" s="11"/>
      <c r="CU487" s="11"/>
      <c r="CV487" s="11"/>
      <c r="CW487" s="11"/>
      <c r="CX487" s="11"/>
      <c r="CY487" s="11"/>
      <c r="CZ487" s="11"/>
      <c r="DA487" s="11"/>
      <c r="DB487" s="11"/>
      <c r="DC487" s="11"/>
      <c r="DD487" s="11"/>
      <c r="DE487" s="11"/>
      <c r="DF487" s="11"/>
      <c r="DG487" s="11"/>
      <c r="DH487" s="11"/>
      <c r="DI487" s="11"/>
      <c r="DJ487" s="11"/>
      <c r="DK487" s="11"/>
      <c r="DL487" s="11"/>
      <c r="DM487" s="11"/>
      <c r="DN487" s="11"/>
      <c r="DO487" s="11"/>
      <c r="DP487" s="11"/>
      <c r="DQ487" s="11"/>
      <c r="DR487" s="11"/>
      <c r="DS487" s="11"/>
      <c r="DT487" s="11"/>
      <c r="DU487" s="11"/>
      <c r="DV487" s="11"/>
      <c r="DW487" s="11"/>
      <c r="DX487" s="11"/>
    </row>
    <row r="488" spans="6:128" ht="12.75">
      <c r="F488" s="11"/>
      <c r="G488" s="9">
        <f t="shared" si="84"/>
        <v>485</v>
      </c>
      <c r="H488" s="8">
        <f t="shared" si="80"/>
        <v>157.55733038217474</v>
      </c>
      <c r="I488" s="8">
        <f t="shared" si="82"/>
        <v>27.85116950582574</v>
      </c>
      <c r="J488" s="8">
        <f t="shared" si="81"/>
        <v>-19.50159883593554</v>
      </c>
      <c r="K488" s="8">
        <f t="shared" si="83"/>
        <v>138.0557315462392</v>
      </c>
      <c r="L488" s="8"/>
      <c r="M488" s="8"/>
      <c r="N488" s="8">
        <v>94</v>
      </c>
      <c r="O488" s="8"/>
      <c r="P488" s="64"/>
      <c r="Q488" s="11"/>
      <c r="R488" s="65"/>
      <c r="S488" s="65"/>
      <c r="T488" s="11"/>
      <c r="U488" s="65"/>
      <c r="V488" s="65"/>
      <c r="W488" s="11"/>
      <c r="X488" s="65"/>
      <c r="Y488" s="65"/>
      <c r="Z488" s="65"/>
      <c r="AA488" s="65"/>
      <c r="AB488" s="65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1"/>
      <c r="BH488" s="11"/>
      <c r="BI488" s="11"/>
      <c r="BJ488" s="11"/>
      <c r="BK488" s="11"/>
      <c r="BL488" s="11"/>
      <c r="BM488" s="11"/>
      <c r="BN488" s="11"/>
      <c r="BO488" s="11"/>
      <c r="BP488" s="11"/>
      <c r="BQ488" s="11"/>
      <c r="BR488" s="11"/>
      <c r="BS488" s="11"/>
      <c r="BT488" s="11"/>
      <c r="BU488" s="65"/>
      <c r="BV488" s="11"/>
      <c r="BW488" s="11"/>
      <c r="BX488" s="11"/>
      <c r="BY488" s="11"/>
      <c r="BZ488" s="11"/>
      <c r="CA488" s="11"/>
      <c r="CB488" s="11"/>
      <c r="CC488" s="11"/>
      <c r="CD488" s="11"/>
      <c r="CE488" s="11"/>
      <c r="CF488" s="11"/>
      <c r="CG488" s="11"/>
      <c r="CH488" s="11"/>
      <c r="CI488" s="11"/>
      <c r="CJ488" s="11"/>
      <c r="CK488" s="11"/>
      <c r="CL488" s="11"/>
      <c r="CM488" s="11"/>
      <c r="CN488" s="11"/>
      <c r="CO488" s="11"/>
      <c r="CP488" s="11"/>
      <c r="CQ488" s="11"/>
      <c r="CR488" s="11"/>
      <c r="CS488" s="11"/>
      <c r="CT488" s="11"/>
      <c r="CU488" s="11"/>
      <c r="CV488" s="11"/>
      <c r="CW488" s="11"/>
      <c r="CX488" s="11"/>
      <c r="CY488" s="11"/>
      <c r="CZ488" s="11"/>
      <c r="DA488" s="11"/>
      <c r="DB488" s="11"/>
      <c r="DC488" s="11"/>
      <c r="DD488" s="11"/>
      <c r="DE488" s="11"/>
      <c r="DF488" s="11"/>
      <c r="DG488" s="11"/>
      <c r="DH488" s="11"/>
      <c r="DI488" s="11"/>
      <c r="DJ488" s="11"/>
      <c r="DK488" s="11"/>
      <c r="DL488" s="11"/>
      <c r="DM488" s="11"/>
      <c r="DN488" s="11"/>
      <c r="DO488" s="11"/>
      <c r="DP488" s="11"/>
      <c r="DQ488" s="11"/>
      <c r="DR488" s="11"/>
      <c r="DS488" s="11"/>
      <c r="DT488" s="11"/>
      <c r="DU488" s="11"/>
      <c r="DV488" s="11"/>
      <c r="DW488" s="11"/>
      <c r="DX488" s="11"/>
    </row>
    <row r="489" spans="6:128" ht="12.75">
      <c r="F489" s="11"/>
      <c r="G489" s="9">
        <f t="shared" si="84"/>
        <v>486</v>
      </c>
      <c r="H489" s="8">
        <f t="shared" si="80"/>
        <v>157.61785488088358</v>
      </c>
      <c r="I489" s="8">
        <f t="shared" si="82"/>
        <v>27.506577808748222</v>
      </c>
      <c r="J489" s="8">
        <f t="shared" si="81"/>
        <v>-19.98469857794408</v>
      </c>
      <c r="K489" s="8">
        <f t="shared" si="83"/>
        <v>137.6331563029395</v>
      </c>
      <c r="L489" s="8"/>
      <c r="M489" s="8"/>
      <c r="N489" s="8">
        <v>93</v>
      </c>
      <c r="O489" s="8"/>
      <c r="P489" s="64"/>
      <c r="Q489" s="11"/>
      <c r="R489" s="65"/>
      <c r="S489" s="65"/>
      <c r="T489" s="11"/>
      <c r="U489" s="65"/>
      <c r="V489" s="65"/>
      <c r="W489" s="11"/>
      <c r="X489" s="65"/>
      <c r="Y489" s="65"/>
      <c r="Z489" s="65"/>
      <c r="AA489" s="65"/>
      <c r="AB489" s="65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1"/>
      <c r="BH489" s="11"/>
      <c r="BI489" s="11"/>
      <c r="BJ489" s="11"/>
      <c r="BK489" s="11"/>
      <c r="BL489" s="11"/>
      <c r="BM489" s="11"/>
      <c r="BN489" s="11"/>
      <c r="BO489" s="11"/>
      <c r="BP489" s="11"/>
      <c r="BQ489" s="11"/>
      <c r="BR489" s="11"/>
      <c r="BS489" s="11"/>
      <c r="BT489" s="11"/>
      <c r="BU489" s="65"/>
      <c r="BV489" s="11"/>
      <c r="BW489" s="11"/>
      <c r="BX489" s="11"/>
      <c r="BY489" s="11"/>
      <c r="BZ489" s="11"/>
      <c r="CA489" s="11"/>
      <c r="CB489" s="11"/>
      <c r="CC489" s="11"/>
      <c r="CD489" s="11"/>
      <c r="CE489" s="11"/>
      <c r="CF489" s="11"/>
      <c r="CG489" s="11"/>
      <c r="CH489" s="11"/>
      <c r="CI489" s="11"/>
      <c r="CJ489" s="11"/>
      <c r="CK489" s="11"/>
      <c r="CL489" s="11"/>
      <c r="CM489" s="11"/>
      <c r="CN489" s="11"/>
      <c r="CO489" s="11"/>
      <c r="CP489" s="11"/>
      <c r="CQ489" s="11"/>
      <c r="CR489" s="11"/>
      <c r="CS489" s="11"/>
      <c r="CT489" s="11"/>
      <c r="CU489" s="11"/>
      <c r="CV489" s="11"/>
      <c r="CW489" s="11"/>
      <c r="CX489" s="11"/>
      <c r="CY489" s="11"/>
      <c r="CZ489" s="11"/>
      <c r="DA489" s="11"/>
      <c r="DB489" s="11"/>
      <c r="DC489" s="11"/>
      <c r="DD489" s="11"/>
      <c r="DE489" s="11"/>
      <c r="DF489" s="11"/>
      <c r="DG489" s="11"/>
      <c r="DH489" s="11"/>
      <c r="DI489" s="11"/>
      <c r="DJ489" s="11"/>
      <c r="DK489" s="11"/>
      <c r="DL489" s="11"/>
      <c r="DM489" s="11"/>
      <c r="DN489" s="11"/>
      <c r="DO489" s="11"/>
      <c r="DP489" s="11"/>
      <c r="DQ489" s="11"/>
      <c r="DR489" s="11"/>
      <c r="DS489" s="11"/>
      <c r="DT489" s="11"/>
      <c r="DU489" s="11"/>
      <c r="DV489" s="11"/>
      <c r="DW489" s="11"/>
      <c r="DX489" s="11"/>
    </row>
    <row r="490" spans="6:128" ht="12.75">
      <c r="F490" s="11"/>
      <c r="G490" s="9">
        <f t="shared" si="84"/>
        <v>487</v>
      </c>
      <c r="H490" s="8">
        <f t="shared" si="80"/>
        <v>157.67904619301126</v>
      </c>
      <c r="I490" s="8">
        <f t="shared" si="82"/>
        <v>27.153607341607987</v>
      </c>
      <c r="J490" s="8">
        <f t="shared" si="81"/>
        <v>-20.461710787169604</v>
      </c>
      <c r="K490" s="8">
        <f t="shared" si="83"/>
        <v>137.21733540584165</v>
      </c>
      <c r="L490" s="8"/>
      <c r="M490" s="8"/>
      <c r="N490" s="8">
        <v>92</v>
      </c>
      <c r="O490" s="8"/>
      <c r="P490" s="64"/>
      <c r="Q490" s="11"/>
      <c r="R490" s="65"/>
      <c r="S490" s="65"/>
      <c r="T490" s="11"/>
      <c r="U490" s="65"/>
      <c r="V490" s="65"/>
      <c r="W490" s="11"/>
      <c r="X490" s="65"/>
      <c r="Y490" s="65"/>
      <c r="Z490" s="65"/>
      <c r="AA490" s="65"/>
      <c r="AB490" s="65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1"/>
      <c r="BH490" s="11"/>
      <c r="BI490" s="11"/>
      <c r="BJ490" s="11"/>
      <c r="BK490" s="11"/>
      <c r="BL490" s="11"/>
      <c r="BM490" s="11"/>
      <c r="BN490" s="11"/>
      <c r="BO490" s="11"/>
      <c r="BP490" s="11"/>
      <c r="BQ490" s="11"/>
      <c r="BR490" s="11"/>
      <c r="BS490" s="11"/>
      <c r="BT490" s="11"/>
      <c r="BU490" s="65"/>
      <c r="BV490" s="11"/>
      <c r="BW490" s="11"/>
      <c r="BX490" s="11"/>
      <c r="BY490" s="11"/>
      <c r="BZ490" s="11"/>
      <c r="CA490" s="11"/>
      <c r="CB490" s="11"/>
      <c r="CC490" s="11"/>
      <c r="CD490" s="11"/>
      <c r="CE490" s="11"/>
      <c r="CF490" s="11"/>
      <c r="CG490" s="11"/>
      <c r="CH490" s="11"/>
      <c r="CI490" s="11"/>
      <c r="CJ490" s="11"/>
      <c r="CK490" s="11"/>
      <c r="CL490" s="11"/>
      <c r="CM490" s="11"/>
      <c r="CN490" s="11"/>
      <c r="CO490" s="11"/>
      <c r="CP490" s="11"/>
      <c r="CQ490" s="11"/>
      <c r="CR490" s="11"/>
      <c r="CS490" s="11"/>
      <c r="CT490" s="11"/>
      <c r="CU490" s="11"/>
      <c r="CV490" s="11"/>
      <c r="CW490" s="11"/>
      <c r="CX490" s="11"/>
      <c r="CY490" s="11"/>
      <c r="CZ490" s="11"/>
      <c r="DA490" s="11"/>
      <c r="DB490" s="11"/>
      <c r="DC490" s="11"/>
      <c r="DD490" s="11"/>
      <c r="DE490" s="11"/>
      <c r="DF490" s="11"/>
      <c r="DG490" s="11"/>
      <c r="DH490" s="11"/>
      <c r="DI490" s="11"/>
      <c r="DJ490" s="11"/>
      <c r="DK490" s="11"/>
      <c r="DL490" s="11"/>
      <c r="DM490" s="11"/>
      <c r="DN490" s="11"/>
      <c r="DO490" s="11"/>
      <c r="DP490" s="11"/>
      <c r="DQ490" s="11"/>
      <c r="DR490" s="11"/>
      <c r="DS490" s="11"/>
      <c r="DT490" s="11"/>
      <c r="DU490" s="11"/>
      <c r="DV490" s="11"/>
      <c r="DW490" s="11"/>
      <c r="DX490" s="11"/>
    </row>
    <row r="491" spans="6:128" ht="12.75">
      <c r="F491" s="11"/>
      <c r="G491" s="9">
        <f t="shared" si="84"/>
        <v>488</v>
      </c>
      <c r="H491" s="8">
        <f t="shared" si="80"/>
        <v>157.74082903403098</v>
      </c>
      <c r="I491" s="8">
        <f t="shared" si="82"/>
        <v>26.792365622628562</v>
      </c>
      <c r="J491" s="8">
        <f t="shared" si="81"/>
        <v>-20.932490161072362</v>
      </c>
      <c r="K491" s="8">
        <f t="shared" si="83"/>
        <v>136.80833887295861</v>
      </c>
      <c r="L491" s="8"/>
      <c r="M491" s="8"/>
      <c r="N491" s="8">
        <v>91</v>
      </c>
      <c r="O491" s="8"/>
      <c r="P491" s="64"/>
      <c r="Q491" s="11"/>
      <c r="R491" s="65"/>
      <c r="S491" s="65"/>
      <c r="T491" s="11"/>
      <c r="U491" s="65"/>
      <c r="V491" s="65"/>
      <c r="W491" s="11"/>
      <c r="X491" s="65"/>
      <c r="Y491" s="65"/>
      <c r="Z491" s="65"/>
      <c r="AA491" s="65"/>
      <c r="AB491" s="65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1"/>
      <c r="BH491" s="11"/>
      <c r="BI491" s="11"/>
      <c r="BJ491" s="11"/>
      <c r="BK491" s="11"/>
      <c r="BL491" s="11"/>
      <c r="BM491" s="11"/>
      <c r="BN491" s="11"/>
      <c r="BO491" s="11"/>
      <c r="BP491" s="11"/>
      <c r="BQ491" s="11"/>
      <c r="BR491" s="11"/>
      <c r="BS491" s="11"/>
      <c r="BT491" s="11"/>
      <c r="BU491" s="65"/>
      <c r="BV491" s="11"/>
      <c r="BW491" s="11"/>
      <c r="BX491" s="11"/>
      <c r="BY491" s="11"/>
      <c r="BZ491" s="11"/>
      <c r="CA491" s="11"/>
      <c r="CB491" s="11"/>
      <c r="CC491" s="11"/>
      <c r="CD491" s="11"/>
      <c r="CE491" s="11"/>
      <c r="CF491" s="11"/>
      <c r="CG491" s="11"/>
      <c r="CH491" s="11"/>
      <c r="CI491" s="11"/>
      <c r="CJ491" s="11"/>
      <c r="CK491" s="11"/>
      <c r="CL491" s="11"/>
      <c r="CM491" s="11"/>
      <c r="CN491" s="11"/>
      <c r="CO491" s="11"/>
      <c r="CP491" s="11"/>
      <c r="CQ491" s="11"/>
      <c r="CR491" s="11"/>
      <c r="CS491" s="11"/>
      <c r="CT491" s="11"/>
      <c r="CU491" s="11"/>
      <c r="CV491" s="11"/>
      <c r="CW491" s="11"/>
      <c r="CX491" s="11"/>
      <c r="CY491" s="11"/>
      <c r="CZ491" s="11"/>
      <c r="DA491" s="11"/>
      <c r="DB491" s="11"/>
      <c r="DC491" s="11"/>
      <c r="DD491" s="11"/>
      <c r="DE491" s="11"/>
      <c r="DF491" s="11"/>
      <c r="DG491" s="11"/>
      <c r="DH491" s="11"/>
      <c r="DI491" s="11"/>
      <c r="DJ491" s="11"/>
      <c r="DK491" s="11"/>
      <c r="DL491" s="11"/>
      <c r="DM491" s="11"/>
      <c r="DN491" s="11"/>
      <c r="DO491" s="11"/>
      <c r="DP491" s="11"/>
      <c r="DQ491" s="11"/>
      <c r="DR491" s="11"/>
      <c r="DS491" s="11"/>
      <c r="DT491" s="11"/>
      <c r="DU491" s="11"/>
      <c r="DV491" s="11"/>
      <c r="DW491" s="11"/>
      <c r="DX491" s="11"/>
    </row>
    <row r="492" spans="6:128" ht="12.75">
      <c r="F492" s="11"/>
      <c r="G492" s="9">
        <f t="shared" si="84"/>
        <v>489</v>
      </c>
      <c r="H492" s="8">
        <f t="shared" si="80"/>
        <v>157.80312748075477</v>
      </c>
      <c r="I492" s="8">
        <f t="shared" si="82"/>
        <v>26.42296268953701</v>
      </c>
      <c r="J492" s="8">
        <f t="shared" si="81"/>
        <v>-21.396893295694472</v>
      </c>
      <c r="K492" s="8">
        <f t="shared" si="83"/>
        <v>136.4062341850603</v>
      </c>
      <c r="L492" s="8"/>
      <c r="M492" s="8"/>
      <c r="N492" s="8">
        <v>90</v>
      </c>
      <c r="O492" s="8"/>
      <c r="P492" s="64"/>
      <c r="Q492" s="11"/>
      <c r="R492" s="65"/>
      <c r="S492" s="65"/>
      <c r="T492" s="11"/>
      <c r="U492" s="65"/>
      <c r="V492" s="65"/>
      <c r="W492" s="11"/>
      <c r="X492" s="65"/>
      <c r="Y492" s="65"/>
      <c r="Z492" s="65"/>
      <c r="AA492" s="65"/>
      <c r="AB492" s="65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1"/>
      <c r="BH492" s="11"/>
      <c r="BI492" s="11"/>
      <c r="BJ492" s="11"/>
      <c r="BK492" s="11"/>
      <c r="BL492" s="11"/>
      <c r="BM492" s="11"/>
      <c r="BN492" s="11"/>
      <c r="BO492" s="11"/>
      <c r="BP492" s="11"/>
      <c r="BQ492" s="11"/>
      <c r="BR492" s="11"/>
      <c r="BS492" s="11"/>
      <c r="BT492" s="11"/>
      <c r="BU492" s="65"/>
      <c r="BV492" s="11"/>
      <c r="BW492" s="11"/>
      <c r="BX492" s="11"/>
      <c r="BY492" s="11"/>
      <c r="BZ492" s="11"/>
      <c r="CA492" s="11"/>
      <c r="CB492" s="11"/>
      <c r="CC492" s="11"/>
      <c r="CD492" s="11"/>
      <c r="CE492" s="11"/>
      <c r="CF492" s="11"/>
      <c r="CG492" s="11"/>
      <c r="CH492" s="11"/>
      <c r="CI492" s="11"/>
      <c r="CJ492" s="11"/>
      <c r="CK492" s="11"/>
      <c r="CL492" s="11"/>
      <c r="CM492" s="11"/>
      <c r="CN492" s="11"/>
      <c r="CO492" s="11"/>
      <c r="CP492" s="11"/>
      <c r="CQ492" s="11"/>
      <c r="CR492" s="11"/>
      <c r="CS492" s="11"/>
      <c r="CT492" s="11"/>
      <c r="CU492" s="11"/>
      <c r="CV492" s="11"/>
      <c r="CW492" s="11"/>
      <c r="CX492" s="11"/>
      <c r="CY492" s="11"/>
      <c r="CZ492" s="11"/>
      <c r="DA492" s="11"/>
      <c r="DB492" s="11"/>
      <c r="DC492" s="11"/>
      <c r="DD492" s="11"/>
      <c r="DE492" s="11"/>
      <c r="DF492" s="11"/>
      <c r="DG492" s="11"/>
      <c r="DH492" s="11"/>
      <c r="DI492" s="11"/>
      <c r="DJ492" s="11"/>
      <c r="DK492" s="11"/>
      <c r="DL492" s="11"/>
      <c r="DM492" s="11"/>
      <c r="DN492" s="11"/>
      <c r="DO492" s="11"/>
      <c r="DP492" s="11"/>
      <c r="DQ492" s="11"/>
      <c r="DR492" s="11"/>
      <c r="DS492" s="11"/>
      <c r="DT492" s="11"/>
      <c r="DU492" s="11"/>
      <c r="DV492" s="11"/>
      <c r="DW492" s="11"/>
      <c r="DX492" s="11"/>
    </row>
    <row r="493" spans="6:128" ht="12.75">
      <c r="F493" s="11"/>
      <c r="G493" s="9">
        <f t="shared" si="84"/>
        <v>490</v>
      </c>
      <c r="H493" s="8">
        <f t="shared" si="80"/>
        <v>157.86586506686146</v>
      </c>
      <c r="I493" s="8">
        <f t="shared" si="82"/>
        <v>26.04551106604528</v>
      </c>
      <c r="J493" s="8">
        <f t="shared" si="81"/>
        <v>-21.854778729342307</v>
      </c>
      <c r="K493" s="8">
        <f t="shared" si="83"/>
        <v>136.01108633751915</v>
      </c>
      <c r="L493" s="8"/>
      <c r="M493" s="8"/>
      <c r="N493" s="8">
        <v>89</v>
      </c>
      <c r="O493" s="8"/>
      <c r="P493" s="64"/>
      <c r="Q493" s="11"/>
      <c r="R493" s="65"/>
      <c r="S493" s="65"/>
      <c r="T493" s="11"/>
      <c r="U493" s="65"/>
      <c r="V493" s="65"/>
      <c r="W493" s="11"/>
      <c r="X493" s="65"/>
      <c r="Y493" s="65"/>
      <c r="Z493" s="65"/>
      <c r="AA493" s="65"/>
      <c r="AB493" s="65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1"/>
      <c r="BH493" s="11"/>
      <c r="BI493" s="11"/>
      <c r="BJ493" s="11"/>
      <c r="BK493" s="11"/>
      <c r="BL493" s="11"/>
      <c r="BM493" s="11"/>
      <c r="BN493" s="11"/>
      <c r="BO493" s="11"/>
      <c r="BP493" s="11"/>
      <c r="BQ493" s="11"/>
      <c r="BR493" s="11"/>
      <c r="BS493" s="11"/>
      <c r="BT493" s="11"/>
      <c r="BU493" s="65"/>
      <c r="BV493" s="11"/>
      <c r="BW493" s="11"/>
      <c r="BX493" s="11"/>
      <c r="BY493" s="11"/>
      <c r="BZ493" s="11"/>
      <c r="CA493" s="11"/>
      <c r="CB493" s="11"/>
      <c r="CC493" s="11"/>
      <c r="CD493" s="11"/>
      <c r="CE493" s="11"/>
      <c r="CF493" s="11"/>
      <c r="CG493" s="11"/>
      <c r="CH493" s="11"/>
      <c r="CI493" s="11"/>
      <c r="CJ493" s="11"/>
      <c r="CK493" s="11"/>
      <c r="CL493" s="11"/>
      <c r="CM493" s="11"/>
      <c r="CN493" s="11"/>
      <c r="CO493" s="11"/>
      <c r="CP493" s="11"/>
      <c r="CQ493" s="11"/>
      <c r="CR493" s="11"/>
      <c r="CS493" s="11"/>
      <c r="CT493" s="11"/>
      <c r="CU493" s="11"/>
      <c r="CV493" s="11"/>
      <c r="CW493" s="11"/>
      <c r="CX493" s="11"/>
      <c r="CY493" s="11"/>
      <c r="CZ493" s="11"/>
      <c r="DA493" s="11"/>
      <c r="DB493" s="11"/>
      <c r="DC493" s="11"/>
      <c r="DD493" s="11"/>
      <c r="DE493" s="11"/>
      <c r="DF493" s="11"/>
      <c r="DG493" s="11"/>
      <c r="DH493" s="11"/>
      <c r="DI493" s="11"/>
      <c r="DJ493" s="11"/>
      <c r="DK493" s="11"/>
      <c r="DL493" s="11"/>
      <c r="DM493" s="11"/>
      <c r="DN493" s="11"/>
      <c r="DO493" s="11"/>
      <c r="DP493" s="11"/>
      <c r="DQ493" s="11"/>
      <c r="DR493" s="11"/>
      <c r="DS493" s="11"/>
      <c r="DT493" s="11"/>
      <c r="DU493" s="11"/>
      <c r="DV493" s="11"/>
      <c r="DW493" s="11"/>
      <c r="DX493" s="11"/>
    </row>
    <row r="494" spans="6:128" ht="12.75">
      <c r="F494" s="11"/>
      <c r="G494" s="9">
        <f t="shared" si="84"/>
        <v>491</v>
      </c>
      <c r="H494" s="8">
        <f t="shared" si="80"/>
        <v>157.92896487866017</v>
      </c>
      <c r="I494" s="8">
        <f t="shared" si="82"/>
        <v>25.660125727574258</v>
      </c>
      <c r="J494" s="8">
        <f t="shared" si="81"/>
        <v>-22.306006985677236</v>
      </c>
      <c r="K494" s="8">
        <f t="shared" si="83"/>
        <v>135.62295789298292</v>
      </c>
      <c r="L494" s="8"/>
      <c r="M494" s="8"/>
      <c r="N494" s="8">
        <v>88</v>
      </c>
      <c r="O494" s="8"/>
      <c r="P494" s="64"/>
      <c r="Q494" s="11"/>
      <c r="R494" s="65"/>
      <c r="S494" s="65"/>
      <c r="T494" s="11"/>
      <c r="U494" s="65"/>
      <c r="V494" s="65"/>
      <c r="W494" s="11"/>
      <c r="X494" s="65"/>
      <c r="Y494" s="65"/>
      <c r="Z494" s="65"/>
      <c r="AA494" s="65"/>
      <c r="AB494" s="65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1"/>
      <c r="BH494" s="11"/>
      <c r="BI494" s="11"/>
      <c r="BJ494" s="11"/>
      <c r="BK494" s="11"/>
      <c r="BL494" s="11"/>
      <c r="BM494" s="11"/>
      <c r="BN494" s="11"/>
      <c r="BO494" s="11"/>
      <c r="BP494" s="11"/>
      <c r="BQ494" s="11"/>
      <c r="BR494" s="11"/>
      <c r="BS494" s="11"/>
      <c r="BT494" s="11"/>
      <c r="BU494" s="65"/>
      <c r="BV494" s="11"/>
      <c r="BW494" s="11"/>
      <c r="BX494" s="11"/>
      <c r="BY494" s="11"/>
      <c r="BZ494" s="11"/>
      <c r="CA494" s="11"/>
      <c r="CB494" s="11"/>
      <c r="CC494" s="11"/>
      <c r="CD494" s="11"/>
      <c r="CE494" s="11"/>
      <c r="CF494" s="11"/>
      <c r="CG494" s="11"/>
      <c r="CH494" s="11"/>
      <c r="CI494" s="11"/>
      <c r="CJ494" s="11"/>
      <c r="CK494" s="11"/>
      <c r="CL494" s="11"/>
      <c r="CM494" s="11"/>
      <c r="CN494" s="11"/>
      <c r="CO494" s="11"/>
      <c r="CP494" s="11"/>
      <c r="CQ494" s="11"/>
      <c r="CR494" s="11"/>
      <c r="CS494" s="11"/>
      <c r="CT494" s="11"/>
      <c r="CU494" s="11"/>
      <c r="CV494" s="11"/>
      <c r="CW494" s="11"/>
      <c r="CX494" s="11"/>
      <c r="CY494" s="11"/>
      <c r="CZ494" s="11"/>
      <c r="DA494" s="11"/>
      <c r="DB494" s="11"/>
      <c r="DC494" s="11"/>
      <c r="DD494" s="11"/>
      <c r="DE494" s="11"/>
      <c r="DF494" s="11"/>
      <c r="DG494" s="11"/>
      <c r="DH494" s="11"/>
      <c r="DI494" s="11"/>
      <c r="DJ494" s="11"/>
      <c r="DK494" s="11"/>
      <c r="DL494" s="11"/>
      <c r="DM494" s="11"/>
      <c r="DN494" s="11"/>
      <c r="DO494" s="11"/>
      <c r="DP494" s="11"/>
      <c r="DQ494" s="11"/>
      <c r="DR494" s="11"/>
      <c r="DS494" s="11"/>
      <c r="DT494" s="11"/>
      <c r="DU494" s="11"/>
      <c r="DV494" s="11"/>
      <c r="DW494" s="11"/>
      <c r="DX494" s="11"/>
    </row>
    <row r="495" spans="6:128" ht="12.75">
      <c r="F495" s="11"/>
      <c r="G495" s="9">
        <f t="shared" si="84"/>
        <v>492</v>
      </c>
      <c r="H495" s="8">
        <f t="shared" si="80"/>
        <v>157.9923496509603</v>
      </c>
      <c r="I495" s="8">
        <f t="shared" si="82"/>
        <v>25.266924066231397</v>
      </c>
      <c r="J495" s="8">
        <f t="shared" si="81"/>
        <v>-22.75044061620119</v>
      </c>
      <c r="K495" s="8">
        <f t="shared" si="83"/>
        <v>135.24190903475912</v>
      </c>
      <c r="L495" s="8"/>
      <c r="M495" s="8"/>
      <c r="N495" s="8">
        <v>87</v>
      </c>
      <c r="O495" s="8"/>
      <c r="P495" s="64"/>
      <c r="Q495" s="11"/>
      <c r="R495" s="65"/>
      <c r="S495" s="65"/>
      <c r="T495" s="11"/>
      <c r="U495" s="65"/>
      <c r="V495" s="65"/>
      <c r="W495" s="11"/>
      <c r="X495" s="65"/>
      <c r="Y495" s="65"/>
      <c r="Z495" s="65"/>
      <c r="AA495" s="65"/>
      <c r="AB495" s="65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1"/>
      <c r="BH495" s="11"/>
      <c r="BI495" s="11"/>
      <c r="BJ495" s="11"/>
      <c r="BK495" s="11"/>
      <c r="BL495" s="11"/>
      <c r="BM495" s="11"/>
      <c r="BN495" s="11"/>
      <c r="BO495" s="11"/>
      <c r="BP495" s="11"/>
      <c r="BQ495" s="11"/>
      <c r="BR495" s="11"/>
      <c r="BS495" s="11"/>
      <c r="BT495" s="11"/>
      <c r="BU495" s="65"/>
      <c r="BV495" s="11"/>
      <c r="BW495" s="11"/>
      <c r="BX495" s="11"/>
      <c r="BY495" s="11"/>
      <c r="BZ495" s="11"/>
      <c r="CA495" s="11"/>
      <c r="CB495" s="11"/>
      <c r="CC495" s="11"/>
      <c r="CD495" s="11"/>
      <c r="CE495" s="11"/>
      <c r="CF495" s="11"/>
      <c r="CG495" s="11"/>
      <c r="CH495" s="11"/>
      <c r="CI495" s="11"/>
      <c r="CJ495" s="11"/>
      <c r="CK495" s="11"/>
      <c r="CL495" s="11"/>
      <c r="CM495" s="11"/>
      <c r="CN495" s="11"/>
      <c r="CO495" s="11"/>
      <c r="CP495" s="11"/>
      <c r="CQ495" s="11"/>
      <c r="CR495" s="11"/>
      <c r="CS495" s="11"/>
      <c r="CT495" s="11"/>
      <c r="CU495" s="11"/>
      <c r="CV495" s="11"/>
      <c r="CW495" s="11"/>
      <c r="CX495" s="11"/>
      <c r="CY495" s="11"/>
      <c r="CZ495" s="11"/>
      <c r="DA495" s="11"/>
      <c r="DB495" s="11"/>
      <c r="DC495" s="11"/>
      <c r="DD495" s="11"/>
      <c r="DE495" s="11"/>
      <c r="DF495" s="11"/>
      <c r="DG495" s="11"/>
      <c r="DH495" s="11"/>
      <c r="DI495" s="11"/>
      <c r="DJ495" s="11"/>
      <c r="DK495" s="11"/>
      <c r="DL495" s="11"/>
      <c r="DM495" s="11"/>
      <c r="DN495" s="11"/>
      <c r="DO495" s="11"/>
      <c r="DP495" s="11"/>
      <c r="DQ495" s="11"/>
      <c r="DR495" s="11"/>
      <c r="DS495" s="11"/>
      <c r="DT495" s="11"/>
      <c r="DU495" s="11"/>
      <c r="DV495" s="11"/>
      <c r="DW495" s="11"/>
      <c r="DX495" s="11"/>
    </row>
    <row r="496" spans="6:128" ht="12.75">
      <c r="F496" s="11"/>
      <c r="G496" s="9">
        <f t="shared" si="84"/>
        <v>493</v>
      </c>
      <c r="H496" s="8">
        <f t="shared" si="80"/>
        <v>158.05594186292365</v>
      </c>
      <c r="I496" s="8">
        <f t="shared" si="82"/>
        <v>24.866025855051774</v>
      </c>
      <c r="J496" s="8">
        <f t="shared" si="81"/>
        <v>-23.18794424212497</v>
      </c>
      <c r="K496" s="8">
        <f t="shared" si="83"/>
        <v>134.8679976207987</v>
      </c>
      <c r="L496" s="8"/>
      <c r="M496" s="8"/>
      <c r="N496" s="8">
        <v>86</v>
      </c>
      <c r="O496" s="8"/>
      <c r="P496" s="64"/>
      <c r="Q496" s="11"/>
      <c r="R496" s="65"/>
      <c r="S496" s="65"/>
      <c r="T496" s="11"/>
      <c r="U496" s="65"/>
      <c r="V496" s="65"/>
      <c r="W496" s="11"/>
      <c r="X496" s="65"/>
      <c r="Y496" s="65"/>
      <c r="Z496" s="65"/>
      <c r="AA496" s="65"/>
      <c r="AB496" s="65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1"/>
      <c r="BH496" s="11"/>
      <c r="BI496" s="11"/>
      <c r="BJ496" s="11"/>
      <c r="BK496" s="11"/>
      <c r="BL496" s="11"/>
      <c r="BM496" s="11"/>
      <c r="BN496" s="11"/>
      <c r="BO496" s="11"/>
      <c r="BP496" s="11"/>
      <c r="BQ496" s="11"/>
      <c r="BR496" s="11"/>
      <c r="BS496" s="11"/>
      <c r="BT496" s="11"/>
      <c r="BU496" s="65"/>
      <c r="BV496" s="11"/>
      <c r="BW496" s="11"/>
      <c r="BX496" s="11"/>
      <c r="BY496" s="11"/>
      <c r="BZ496" s="11"/>
      <c r="CA496" s="11"/>
      <c r="CB496" s="11"/>
      <c r="CC496" s="11"/>
      <c r="CD496" s="11"/>
      <c r="CE496" s="11"/>
      <c r="CF496" s="11"/>
      <c r="CG496" s="11"/>
      <c r="CH496" s="11"/>
      <c r="CI496" s="11"/>
      <c r="CJ496" s="11"/>
      <c r="CK496" s="11"/>
      <c r="CL496" s="11"/>
      <c r="CM496" s="11"/>
      <c r="CN496" s="11"/>
      <c r="CO496" s="11"/>
      <c r="CP496" s="11"/>
      <c r="CQ496" s="11"/>
      <c r="CR496" s="11"/>
      <c r="CS496" s="11"/>
      <c r="CT496" s="11"/>
      <c r="CU496" s="11"/>
      <c r="CV496" s="11"/>
      <c r="CW496" s="11"/>
      <c r="CX496" s="11"/>
      <c r="CY496" s="11"/>
      <c r="CZ496" s="11"/>
      <c r="DA496" s="11"/>
      <c r="DB496" s="11"/>
      <c r="DC496" s="11"/>
      <c r="DD496" s="11"/>
      <c r="DE496" s="11"/>
      <c r="DF496" s="11"/>
      <c r="DG496" s="11"/>
      <c r="DH496" s="11"/>
      <c r="DI496" s="11"/>
      <c r="DJ496" s="11"/>
      <c r="DK496" s="11"/>
      <c r="DL496" s="11"/>
      <c r="DM496" s="11"/>
      <c r="DN496" s="11"/>
      <c r="DO496" s="11"/>
      <c r="DP496" s="11"/>
      <c r="DQ496" s="11"/>
      <c r="DR496" s="11"/>
      <c r="DS496" s="11"/>
      <c r="DT496" s="11"/>
      <c r="DU496" s="11"/>
      <c r="DV496" s="11"/>
      <c r="DW496" s="11"/>
      <c r="DX496" s="11"/>
    </row>
    <row r="497" spans="6:128" ht="12.75">
      <c r="F497" s="11"/>
      <c r="G497" s="9">
        <f t="shared" si="84"/>
        <v>494</v>
      </c>
      <c r="H497" s="8">
        <f t="shared" si="80"/>
        <v>158.1196638337748</v>
      </c>
      <c r="I497" s="8">
        <f t="shared" si="82"/>
        <v>24.457553211514142</v>
      </c>
      <c r="J497" s="8">
        <f t="shared" si="81"/>
        <v>-23.618384595605903</v>
      </c>
      <c r="K497" s="8">
        <f t="shared" si="83"/>
        <v>134.5012792381689</v>
      </c>
      <c r="L497" s="8"/>
      <c r="M497" s="8"/>
      <c r="N497" s="8">
        <v>85</v>
      </c>
      <c r="O497" s="8"/>
      <c r="P497" s="64"/>
      <c r="Q497" s="11"/>
      <c r="R497" s="65"/>
      <c r="S497" s="65"/>
      <c r="T497" s="11"/>
      <c r="U497" s="65"/>
      <c r="V497" s="65"/>
      <c r="W497" s="11"/>
      <c r="X497" s="65"/>
      <c r="Y497" s="65"/>
      <c r="Z497" s="65"/>
      <c r="AA497" s="65"/>
      <c r="AB497" s="65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1"/>
      <c r="BH497" s="11"/>
      <c r="BI497" s="11"/>
      <c r="BJ497" s="11"/>
      <c r="BK497" s="11"/>
      <c r="BL497" s="11"/>
      <c r="BM497" s="11"/>
      <c r="BN497" s="11"/>
      <c r="BO497" s="11"/>
      <c r="BP497" s="11"/>
      <c r="BQ497" s="11"/>
      <c r="BR497" s="11"/>
      <c r="BS497" s="11"/>
      <c r="BT497" s="11"/>
      <c r="BU497" s="65"/>
      <c r="BV497" s="11"/>
      <c r="BW497" s="11"/>
      <c r="BX497" s="11"/>
      <c r="BY497" s="11"/>
      <c r="BZ497" s="11"/>
      <c r="CA497" s="11"/>
      <c r="CB497" s="11"/>
      <c r="CC497" s="11"/>
      <c r="CD497" s="11"/>
      <c r="CE497" s="11"/>
      <c r="CF497" s="11"/>
      <c r="CG497" s="11"/>
      <c r="CH497" s="11"/>
      <c r="CI497" s="11"/>
      <c r="CJ497" s="11"/>
      <c r="CK497" s="11"/>
      <c r="CL497" s="11"/>
      <c r="CM497" s="11"/>
      <c r="CN497" s="11"/>
      <c r="CO497" s="11"/>
      <c r="CP497" s="11"/>
      <c r="CQ497" s="11"/>
      <c r="CR497" s="11"/>
      <c r="CS497" s="11"/>
      <c r="CT497" s="11"/>
      <c r="CU497" s="11"/>
      <c r="CV497" s="11"/>
      <c r="CW497" s="11"/>
      <c r="CX497" s="11"/>
      <c r="CY497" s="11"/>
      <c r="CZ497" s="11"/>
      <c r="DA497" s="11"/>
      <c r="DB497" s="11"/>
      <c r="DC497" s="11"/>
      <c r="DD497" s="11"/>
      <c r="DE497" s="11"/>
      <c r="DF497" s="11"/>
      <c r="DG497" s="11"/>
      <c r="DH497" s="11"/>
      <c r="DI497" s="11"/>
      <c r="DJ497" s="11"/>
      <c r="DK497" s="11"/>
      <c r="DL497" s="11"/>
      <c r="DM497" s="11"/>
      <c r="DN497" s="11"/>
      <c r="DO497" s="11"/>
      <c r="DP497" s="11"/>
      <c r="DQ497" s="11"/>
      <c r="DR497" s="11"/>
      <c r="DS497" s="11"/>
      <c r="DT497" s="11"/>
      <c r="DU497" s="11"/>
      <c r="DV497" s="11"/>
      <c r="DW497" s="11"/>
      <c r="DX497" s="11"/>
    </row>
    <row r="498" spans="6:128" ht="12.75">
      <c r="F498" s="11"/>
      <c r="G498" s="9">
        <f t="shared" si="84"/>
        <v>495</v>
      </c>
      <c r="H498" s="8">
        <f t="shared" si="80"/>
        <v>158.18343781824947</v>
      </c>
      <c r="I498" s="8">
        <f t="shared" si="82"/>
        <v>24.041630560342604</v>
      </c>
      <c r="J498" s="8">
        <f t="shared" si="81"/>
        <v>-24.04163056034263</v>
      </c>
      <c r="K498" s="8">
        <f t="shared" si="83"/>
        <v>134.14180725790683</v>
      </c>
      <c r="L498" s="8"/>
      <c r="M498" s="8"/>
      <c r="N498" s="8">
        <v>84</v>
      </c>
      <c r="O498" s="8"/>
      <c r="P498" s="64"/>
      <c r="Q498" s="11"/>
      <c r="R498" s="65"/>
      <c r="S498" s="65"/>
      <c r="T498" s="11"/>
      <c r="U498" s="65"/>
      <c r="V498" s="65"/>
      <c r="W498" s="11"/>
      <c r="X498" s="65"/>
      <c r="Y498" s="65"/>
      <c r="Z498" s="65"/>
      <c r="AA498" s="65"/>
      <c r="AB498" s="65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1"/>
      <c r="BH498" s="11"/>
      <c r="BI498" s="11"/>
      <c r="BJ498" s="11"/>
      <c r="BK498" s="11"/>
      <c r="BL498" s="11"/>
      <c r="BM498" s="11"/>
      <c r="BN498" s="11"/>
      <c r="BO498" s="11"/>
      <c r="BP498" s="11"/>
      <c r="BQ498" s="11"/>
      <c r="BR498" s="11"/>
      <c r="BS498" s="11"/>
      <c r="BT498" s="11"/>
      <c r="BU498" s="65"/>
      <c r="BV498" s="11"/>
      <c r="BW498" s="11"/>
      <c r="BX498" s="11"/>
      <c r="BY498" s="11"/>
      <c r="BZ498" s="11"/>
      <c r="CA498" s="11"/>
      <c r="CB498" s="11"/>
      <c r="CC498" s="11"/>
      <c r="CD498" s="11"/>
      <c r="CE498" s="11"/>
      <c r="CF498" s="11"/>
      <c r="CG498" s="11"/>
      <c r="CH498" s="11"/>
      <c r="CI498" s="11"/>
      <c r="CJ498" s="11"/>
      <c r="CK498" s="11"/>
      <c r="CL498" s="11"/>
      <c r="CM498" s="11"/>
      <c r="CN498" s="11"/>
      <c r="CO498" s="11"/>
      <c r="CP498" s="11"/>
      <c r="CQ498" s="11"/>
      <c r="CR498" s="11"/>
      <c r="CS498" s="11"/>
      <c r="CT498" s="11"/>
      <c r="CU498" s="11"/>
      <c r="CV498" s="11"/>
      <c r="CW498" s="11"/>
      <c r="CX498" s="11"/>
      <c r="CY498" s="11"/>
      <c r="CZ498" s="11"/>
      <c r="DA498" s="11"/>
      <c r="DB498" s="11"/>
      <c r="DC498" s="11"/>
      <c r="DD498" s="11"/>
      <c r="DE498" s="11"/>
      <c r="DF498" s="11"/>
      <c r="DG498" s="11"/>
      <c r="DH498" s="11"/>
      <c r="DI498" s="11"/>
      <c r="DJ498" s="11"/>
      <c r="DK498" s="11"/>
      <c r="DL498" s="11"/>
      <c r="DM498" s="11"/>
      <c r="DN498" s="11"/>
      <c r="DO498" s="11"/>
      <c r="DP498" s="11"/>
      <c r="DQ498" s="11"/>
      <c r="DR498" s="11"/>
      <c r="DS498" s="11"/>
      <c r="DT498" s="11"/>
      <c r="DU498" s="11"/>
      <c r="DV498" s="11"/>
      <c r="DW498" s="11"/>
      <c r="DX498" s="11"/>
    </row>
    <row r="499" spans="6:128" ht="12.75">
      <c r="F499" s="11"/>
      <c r="G499" s="9">
        <f t="shared" si="84"/>
        <v>496</v>
      </c>
      <c r="H499" s="8">
        <f t="shared" si="80"/>
        <v>158.247186101662</v>
      </c>
      <c r="I499" s="8">
        <f t="shared" si="82"/>
        <v>23.61838459560592</v>
      </c>
      <c r="J499" s="8">
        <f t="shared" si="81"/>
        <v>-24.457553211514124</v>
      </c>
      <c r="K499" s="8">
        <f t="shared" si="83"/>
        <v>133.78963289014789</v>
      </c>
      <c r="L499" s="8"/>
      <c r="M499" s="8"/>
      <c r="N499" s="8">
        <v>83</v>
      </c>
      <c r="O499" s="8"/>
      <c r="P499" s="64"/>
      <c r="Q499" s="11"/>
      <c r="R499" s="65"/>
      <c r="S499" s="65"/>
      <c r="T499" s="11"/>
      <c r="U499" s="65"/>
      <c r="V499" s="65"/>
      <c r="W499" s="11"/>
      <c r="X499" s="65"/>
      <c r="Y499" s="65"/>
      <c r="Z499" s="65"/>
      <c r="AA499" s="65"/>
      <c r="AB499" s="65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1"/>
      <c r="BH499" s="11"/>
      <c r="BI499" s="11"/>
      <c r="BJ499" s="11"/>
      <c r="BK499" s="11"/>
      <c r="BL499" s="11"/>
      <c r="BM499" s="11"/>
      <c r="BN499" s="11"/>
      <c r="BO499" s="11"/>
      <c r="BP499" s="11"/>
      <c r="BQ499" s="11"/>
      <c r="BR499" s="11"/>
      <c r="BS499" s="11"/>
      <c r="BT499" s="11"/>
      <c r="BU499" s="65"/>
      <c r="BV499" s="11"/>
      <c r="BW499" s="11"/>
      <c r="BX499" s="11"/>
      <c r="BY499" s="11"/>
      <c r="BZ499" s="11"/>
      <c r="CA499" s="11"/>
      <c r="CB499" s="11"/>
      <c r="CC499" s="11"/>
      <c r="CD499" s="11"/>
      <c r="CE499" s="11"/>
      <c r="CF499" s="11"/>
      <c r="CG499" s="11"/>
      <c r="CH499" s="11"/>
      <c r="CI499" s="11"/>
      <c r="CJ499" s="11"/>
      <c r="CK499" s="11"/>
      <c r="CL499" s="11"/>
      <c r="CM499" s="11"/>
      <c r="CN499" s="11"/>
      <c r="CO499" s="11"/>
      <c r="CP499" s="11"/>
      <c r="CQ499" s="11"/>
      <c r="CR499" s="11"/>
      <c r="CS499" s="11"/>
      <c r="CT499" s="11"/>
      <c r="CU499" s="11"/>
      <c r="CV499" s="11"/>
      <c r="CW499" s="11"/>
      <c r="CX499" s="11"/>
      <c r="CY499" s="11"/>
      <c r="CZ499" s="11"/>
      <c r="DA499" s="11"/>
      <c r="DB499" s="11"/>
      <c r="DC499" s="11"/>
      <c r="DD499" s="11"/>
      <c r="DE499" s="11"/>
      <c r="DF499" s="11"/>
      <c r="DG499" s="11"/>
      <c r="DH499" s="11"/>
      <c r="DI499" s="11"/>
      <c r="DJ499" s="11"/>
      <c r="DK499" s="11"/>
      <c r="DL499" s="11"/>
      <c r="DM499" s="11"/>
      <c r="DN499" s="11"/>
      <c r="DO499" s="11"/>
      <c r="DP499" s="11"/>
      <c r="DQ499" s="11"/>
      <c r="DR499" s="11"/>
      <c r="DS499" s="11"/>
      <c r="DT499" s="11"/>
      <c r="DU499" s="11"/>
      <c r="DV499" s="11"/>
      <c r="DW499" s="11"/>
      <c r="DX499" s="11"/>
    </row>
    <row r="500" spans="6:128" ht="12.75">
      <c r="F500" s="11"/>
      <c r="G500" s="9">
        <f t="shared" si="84"/>
        <v>497</v>
      </c>
      <c r="H500" s="8">
        <f t="shared" si="80"/>
        <v>158.31083109447724</v>
      </c>
      <c r="I500" s="8">
        <f t="shared" si="82"/>
        <v>23.187944242124946</v>
      </c>
      <c r="J500" s="8">
        <f t="shared" si="81"/>
        <v>-24.8660258550518</v>
      </c>
      <c r="K500" s="8">
        <f t="shared" si="83"/>
        <v>133.44480523942545</v>
      </c>
      <c r="L500" s="8"/>
      <c r="M500" s="8"/>
      <c r="N500" s="8">
        <v>82</v>
      </c>
      <c r="O500" s="8"/>
      <c r="P500" s="64"/>
      <c r="Q500" s="11"/>
      <c r="R500" s="65"/>
      <c r="S500" s="65"/>
      <c r="T500" s="11"/>
      <c r="U500" s="65"/>
      <c r="V500" s="65"/>
      <c r="W500" s="11"/>
      <c r="X500" s="65"/>
      <c r="Y500" s="65"/>
      <c r="Z500" s="65"/>
      <c r="AA500" s="65"/>
      <c r="AB500" s="65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1"/>
      <c r="BH500" s="11"/>
      <c r="BI500" s="11"/>
      <c r="BJ500" s="11"/>
      <c r="BK500" s="11"/>
      <c r="BL500" s="11"/>
      <c r="BM500" s="11"/>
      <c r="BN500" s="11"/>
      <c r="BO500" s="11"/>
      <c r="BP500" s="11"/>
      <c r="BQ500" s="11"/>
      <c r="BR500" s="11"/>
      <c r="BS500" s="11"/>
      <c r="BT500" s="11"/>
      <c r="BU500" s="65"/>
      <c r="BV500" s="11"/>
      <c r="BW500" s="11"/>
      <c r="BX500" s="11"/>
      <c r="BY500" s="11"/>
      <c r="BZ500" s="11"/>
      <c r="CA500" s="11"/>
      <c r="CB500" s="11"/>
      <c r="CC500" s="11"/>
      <c r="CD500" s="11"/>
      <c r="CE500" s="11"/>
      <c r="CF500" s="11"/>
      <c r="CG500" s="11"/>
      <c r="CH500" s="11"/>
      <c r="CI500" s="11"/>
      <c r="CJ500" s="11"/>
      <c r="CK500" s="11"/>
      <c r="CL500" s="11"/>
      <c r="CM500" s="11"/>
      <c r="CN500" s="11"/>
      <c r="CO500" s="11"/>
      <c r="CP500" s="11"/>
      <c r="CQ500" s="11"/>
      <c r="CR500" s="11"/>
      <c r="CS500" s="11"/>
      <c r="CT500" s="11"/>
      <c r="CU500" s="11"/>
      <c r="CV500" s="11"/>
      <c r="CW500" s="11"/>
      <c r="CX500" s="11"/>
      <c r="CY500" s="11"/>
      <c r="CZ500" s="11"/>
      <c r="DA500" s="11"/>
      <c r="DB500" s="11"/>
      <c r="DC500" s="11"/>
      <c r="DD500" s="11"/>
      <c r="DE500" s="11"/>
      <c r="DF500" s="11"/>
      <c r="DG500" s="11"/>
      <c r="DH500" s="11"/>
      <c r="DI500" s="11"/>
      <c r="DJ500" s="11"/>
      <c r="DK500" s="11"/>
      <c r="DL500" s="11"/>
      <c r="DM500" s="11"/>
      <c r="DN500" s="11"/>
      <c r="DO500" s="11"/>
      <c r="DP500" s="11"/>
      <c r="DQ500" s="11"/>
      <c r="DR500" s="11"/>
      <c r="DS500" s="11"/>
      <c r="DT500" s="11"/>
      <c r="DU500" s="11"/>
      <c r="DV500" s="11"/>
      <c r="DW500" s="11"/>
      <c r="DX500" s="11"/>
    </row>
    <row r="501" spans="6:128" ht="12.75">
      <c r="F501" s="11"/>
      <c r="G501" s="9">
        <f t="shared" si="84"/>
        <v>498</v>
      </c>
      <c r="H501" s="8">
        <f t="shared" si="80"/>
        <v>158.37429542627396</v>
      </c>
      <c r="I501" s="8">
        <f t="shared" si="82"/>
        <v>22.750440616201203</v>
      </c>
      <c r="J501" s="8">
        <f t="shared" si="81"/>
        <v>-25.266924066231383</v>
      </c>
      <c r="K501" s="8">
        <f t="shared" si="83"/>
        <v>133.10737136004258</v>
      </c>
      <c r="L501" s="8"/>
      <c r="M501" s="8"/>
      <c r="N501" s="8">
        <v>81</v>
      </c>
      <c r="O501" s="8"/>
      <c r="P501" s="64"/>
      <c r="Q501" s="11"/>
      <c r="R501" s="65"/>
      <c r="S501" s="65"/>
      <c r="T501" s="11"/>
      <c r="U501" s="65"/>
      <c r="V501" s="65"/>
      <c r="W501" s="11"/>
      <c r="X501" s="65"/>
      <c r="Y501" s="65"/>
      <c r="Z501" s="65"/>
      <c r="AA501" s="65"/>
      <c r="AB501" s="65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1"/>
      <c r="BH501" s="11"/>
      <c r="BI501" s="11"/>
      <c r="BJ501" s="11"/>
      <c r="BK501" s="11"/>
      <c r="BL501" s="11"/>
      <c r="BM501" s="11"/>
      <c r="BN501" s="11"/>
      <c r="BO501" s="11"/>
      <c r="BP501" s="11"/>
      <c r="BQ501" s="11"/>
      <c r="BR501" s="11"/>
      <c r="BS501" s="11"/>
      <c r="BT501" s="11"/>
      <c r="BU501" s="65"/>
      <c r="BV501" s="11"/>
      <c r="BW501" s="11"/>
      <c r="BX501" s="11"/>
      <c r="BY501" s="11"/>
      <c r="BZ501" s="11"/>
      <c r="CA501" s="11"/>
      <c r="CB501" s="11"/>
      <c r="CC501" s="11"/>
      <c r="CD501" s="11"/>
      <c r="CE501" s="11"/>
      <c r="CF501" s="11"/>
      <c r="CG501" s="11"/>
      <c r="CH501" s="11"/>
      <c r="CI501" s="11"/>
      <c r="CJ501" s="11"/>
      <c r="CK501" s="11"/>
      <c r="CL501" s="11"/>
      <c r="CM501" s="11"/>
      <c r="CN501" s="11"/>
      <c r="CO501" s="11"/>
      <c r="CP501" s="11"/>
      <c r="CQ501" s="11"/>
      <c r="CR501" s="11"/>
      <c r="CS501" s="11"/>
      <c r="CT501" s="11"/>
      <c r="CU501" s="11"/>
      <c r="CV501" s="11"/>
      <c r="CW501" s="11"/>
      <c r="CX501" s="11"/>
      <c r="CY501" s="11"/>
      <c r="CZ501" s="11"/>
      <c r="DA501" s="11"/>
      <c r="DB501" s="11"/>
      <c r="DC501" s="11"/>
      <c r="DD501" s="11"/>
      <c r="DE501" s="11"/>
      <c r="DF501" s="11"/>
      <c r="DG501" s="11"/>
      <c r="DH501" s="11"/>
      <c r="DI501" s="11"/>
      <c r="DJ501" s="11"/>
      <c r="DK501" s="11"/>
      <c r="DL501" s="11"/>
      <c r="DM501" s="11"/>
      <c r="DN501" s="11"/>
      <c r="DO501" s="11"/>
      <c r="DP501" s="11"/>
      <c r="DQ501" s="11"/>
      <c r="DR501" s="11"/>
      <c r="DS501" s="11"/>
      <c r="DT501" s="11"/>
      <c r="DU501" s="11"/>
      <c r="DV501" s="11"/>
      <c r="DW501" s="11"/>
      <c r="DX501" s="11"/>
    </row>
    <row r="502" spans="6:128" ht="12.75">
      <c r="F502" s="11"/>
      <c r="G502" s="9">
        <f t="shared" si="84"/>
        <v>499</v>
      </c>
      <c r="H502" s="8">
        <f t="shared" si="80"/>
        <v>158.43750203898986</v>
      </c>
      <c r="I502" s="8">
        <f t="shared" si="82"/>
        <v>22.306006985677254</v>
      </c>
      <c r="J502" s="8">
        <f t="shared" si="81"/>
        <v>-25.66012572757424</v>
      </c>
      <c r="K502" s="8">
        <f t="shared" si="83"/>
        <v>132.77737631141562</v>
      </c>
      <c r="L502" s="8"/>
      <c r="M502" s="8"/>
      <c r="N502" s="8">
        <v>80</v>
      </c>
      <c r="O502" s="8"/>
      <c r="P502" s="64"/>
      <c r="Q502" s="11"/>
      <c r="R502" s="65"/>
      <c r="S502" s="65"/>
      <c r="T502" s="11"/>
      <c r="U502" s="65"/>
      <c r="V502" s="65"/>
      <c r="W502" s="11"/>
      <c r="X502" s="65"/>
      <c r="Y502" s="65"/>
      <c r="Z502" s="65"/>
      <c r="AA502" s="65"/>
      <c r="AB502" s="65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1"/>
      <c r="BH502" s="11"/>
      <c r="BI502" s="11"/>
      <c r="BJ502" s="11"/>
      <c r="BK502" s="11"/>
      <c r="BL502" s="11"/>
      <c r="BM502" s="11"/>
      <c r="BN502" s="11"/>
      <c r="BO502" s="11"/>
      <c r="BP502" s="11"/>
      <c r="BQ502" s="11"/>
      <c r="BR502" s="11"/>
      <c r="BS502" s="11"/>
      <c r="BT502" s="11"/>
      <c r="BU502" s="65"/>
      <c r="BV502" s="11"/>
      <c r="BW502" s="11"/>
      <c r="BX502" s="11"/>
      <c r="BY502" s="11"/>
      <c r="BZ502" s="11"/>
      <c r="CA502" s="11"/>
      <c r="CB502" s="11"/>
      <c r="CC502" s="11"/>
      <c r="CD502" s="11"/>
      <c r="CE502" s="11"/>
      <c r="CF502" s="11"/>
      <c r="CG502" s="11"/>
      <c r="CH502" s="11"/>
      <c r="CI502" s="11"/>
      <c r="CJ502" s="11"/>
      <c r="CK502" s="11"/>
      <c r="CL502" s="11"/>
      <c r="CM502" s="11"/>
      <c r="CN502" s="11"/>
      <c r="CO502" s="11"/>
      <c r="CP502" s="11"/>
      <c r="CQ502" s="11"/>
      <c r="CR502" s="11"/>
      <c r="CS502" s="11"/>
      <c r="CT502" s="11"/>
      <c r="CU502" s="11"/>
      <c r="CV502" s="11"/>
      <c r="CW502" s="11"/>
      <c r="CX502" s="11"/>
      <c r="CY502" s="11"/>
      <c r="CZ502" s="11"/>
      <c r="DA502" s="11"/>
      <c r="DB502" s="11"/>
      <c r="DC502" s="11"/>
      <c r="DD502" s="11"/>
      <c r="DE502" s="11"/>
      <c r="DF502" s="11"/>
      <c r="DG502" s="11"/>
      <c r="DH502" s="11"/>
      <c r="DI502" s="11"/>
      <c r="DJ502" s="11"/>
      <c r="DK502" s="11"/>
      <c r="DL502" s="11"/>
      <c r="DM502" s="11"/>
      <c r="DN502" s="11"/>
      <c r="DO502" s="11"/>
      <c r="DP502" s="11"/>
      <c r="DQ502" s="11"/>
      <c r="DR502" s="11"/>
      <c r="DS502" s="11"/>
      <c r="DT502" s="11"/>
      <c r="DU502" s="11"/>
      <c r="DV502" s="11"/>
      <c r="DW502" s="11"/>
      <c r="DX502" s="11"/>
    </row>
    <row r="503" spans="6:128" ht="12.75">
      <c r="F503" s="11"/>
      <c r="G503" s="9">
        <f t="shared" si="84"/>
        <v>500</v>
      </c>
      <c r="H503" s="8">
        <f t="shared" si="80"/>
        <v>158.50037427934194</v>
      </c>
      <c r="I503" s="8">
        <f t="shared" si="82"/>
        <v>21.85477872934237</v>
      </c>
      <c r="J503" s="8">
        <f t="shared" si="81"/>
        <v>-26.045511066045226</v>
      </c>
      <c r="K503" s="8">
        <f t="shared" si="83"/>
        <v>132.4548632132967</v>
      </c>
      <c r="L503" s="8"/>
      <c r="M503" s="8">
        <v>1</v>
      </c>
      <c r="N503" s="8">
        <v>79</v>
      </c>
      <c r="O503" s="8"/>
      <c r="P503" s="64"/>
      <c r="Q503" s="11"/>
      <c r="R503" s="65"/>
      <c r="S503" s="65"/>
      <c r="T503" s="11"/>
      <c r="U503" s="65"/>
      <c r="V503" s="65"/>
      <c r="W503" s="11"/>
      <c r="X503" s="65"/>
      <c r="Y503" s="65"/>
      <c r="Z503" s="65"/>
      <c r="AA503" s="65"/>
      <c r="AB503" s="65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1"/>
      <c r="BH503" s="11"/>
      <c r="BI503" s="11"/>
      <c r="BJ503" s="11"/>
      <c r="BK503" s="11"/>
      <c r="BL503" s="11"/>
      <c r="BM503" s="11"/>
      <c r="BN503" s="11"/>
      <c r="BO503" s="11"/>
      <c r="BP503" s="11"/>
      <c r="BQ503" s="11"/>
      <c r="BR503" s="11"/>
      <c r="BS503" s="11"/>
      <c r="BT503" s="11"/>
      <c r="BU503" s="65"/>
      <c r="BV503" s="11"/>
      <c r="BW503" s="11"/>
      <c r="BX503" s="11"/>
      <c r="BY503" s="11"/>
      <c r="BZ503" s="11"/>
      <c r="CA503" s="11"/>
      <c r="CB503" s="11"/>
      <c r="CC503" s="11"/>
      <c r="CD503" s="11"/>
      <c r="CE503" s="11"/>
      <c r="CF503" s="11"/>
      <c r="CG503" s="11"/>
      <c r="CH503" s="11"/>
      <c r="CI503" s="11"/>
      <c r="CJ503" s="11"/>
      <c r="CK503" s="11"/>
      <c r="CL503" s="11"/>
      <c r="CM503" s="11"/>
      <c r="CN503" s="11"/>
      <c r="CO503" s="11"/>
      <c r="CP503" s="11"/>
      <c r="CQ503" s="11"/>
      <c r="CR503" s="11"/>
      <c r="CS503" s="11"/>
      <c r="CT503" s="11"/>
      <c r="CU503" s="11"/>
      <c r="CV503" s="11"/>
      <c r="CW503" s="11"/>
      <c r="CX503" s="11"/>
      <c r="CY503" s="11"/>
      <c r="CZ503" s="11"/>
      <c r="DA503" s="11"/>
      <c r="DB503" s="11"/>
      <c r="DC503" s="11"/>
      <c r="DD503" s="11"/>
      <c r="DE503" s="11"/>
      <c r="DF503" s="11"/>
      <c r="DG503" s="11"/>
      <c r="DH503" s="11"/>
      <c r="DI503" s="11"/>
      <c r="DJ503" s="11"/>
      <c r="DK503" s="11"/>
      <c r="DL503" s="11"/>
      <c r="DM503" s="11"/>
      <c r="DN503" s="11"/>
      <c r="DO503" s="11"/>
      <c r="DP503" s="11"/>
      <c r="DQ503" s="11"/>
      <c r="DR503" s="11"/>
      <c r="DS503" s="11"/>
      <c r="DT503" s="11"/>
      <c r="DU503" s="11"/>
      <c r="DV503" s="11"/>
      <c r="DW503" s="11"/>
      <c r="DX503" s="11"/>
    </row>
    <row r="504" spans="6:128" ht="12.75">
      <c r="F504" s="11"/>
      <c r="G504" s="9">
        <f t="shared" si="84"/>
        <v>501</v>
      </c>
      <c r="H504" s="8">
        <f t="shared" si="80"/>
        <v>158.56283599031858</v>
      </c>
      <c r="I504" s="8">
        <f t="shared" si="82"/>
        <v>21.39689329569449</v>
      </c>
      <c r="J504" s="8">
        <f t="shared" si="81"/>
        <v>-26.422962689536995</v>
      </c>
      <c r="K504" s="8">
        <f t="shared" si="83"/>
        <v>132.13987330078157</v>
      </c>
      <c r="L504" s="8"/>
      <c r="M504" s="8">
        <v>2</v>
      </c>
      <c r="N504" s="8">
        <v>78</v>
      </c>
      <c r="O504" s="8"/>
      <c r="P504" s="64"/>
      <c r="Q504" s="11"/>
      <c r="R504" s="65"/>
      <c r="S504" s="65"/>
      <c r="T504" s="11"/>
      <c r="U504" s="65"/>
      <c r="V504" s="65"/>
      <c r="W504" s="11"/>
      <c r="X504" s="65"/>
      <c r="Y504" s="65"/>
      <c r="Z504" s="65"/>
      <c r="AA504" s="65"/>
      <c r="AB504" s="65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1"/>
      <c r="BH504" s="11"/>
      <c r="BI504" s="11"/>
      <c r="BJ504" s="11"/>
      <c r="BK504" s="11"/>
      <c r="BL504" s="11"/>
      <c r="BM504" s="11"/>
      <c r="BN504" s="11"/>
      <c r="BO504" s="11"/>
      <c r="BP504" s="11"/>
      <c r="BQ504" s="11"/>
      <c r="BR504" s="11"/>
      <c r="BS504" s="11"/>
      <c r="BT504" s="11"/>
      <c r="BU504" s="65"/>
      <c r="BV504" s="11"/>
      <c r="BW504" s="11"/>
      <c r="BX504" s="11"/>
      <c r="BY504" s="11"/>
      <c r="BZ504" s="11"/>
      <c r="CA504" s="11"/>
      <c r="CB504" s="11"/>
      <c r="CC504" s="11"/>
      <c r="CD504" s="11"/>
      <c r="CE504" s="11"/>
      <c r="CF504" s="11"/>
      <c r="CG504" s="11"/>
      <c r="CH504" s="11"/>
      <c r="CI504" s="11"/>
      <c r="CJ504" s="11"/>
      <c r="CK504" s="11"/>
      <c r="CL504" s="11"/>
      <c r="CM504" s="11"/>
      <c r="CN504" s="11"/>
      <c r="CO504" s="11"/>
      <c r="CP504" s="11"/>
      <c r="CQ504" s="11"/>
      <c r="CR504" s="11"/>
      <c r="CS504" s="11"/>
      <c r="CT504" s="11"/>
      <c r="CU504" s="11"/>
      <c r="CV504" s="11"/>
      <c r="CW504" s="11"/>
      <c r="CX504" s="11"/>
      <c r="CY504" s="11"/>
      <c r="CZ504" s="11"/>
      <c r="DA504" s="11"/>
      <c r="DB504" s="11"/>
      <c r="DC504" s="11"/>
      <c r="DD504" s="11"/>
      <c r="DE504" s="11"/>
      <c r="DF504" s="11"/>
      <c r="DG504" s="11"/>
      <c r="DH504" s="11"/>
      <c r="DI504" s="11"/>
      <c r="DJ504" s="11"/>
      <c r="DK504" s="11"/>
      <c r="DL504" s="11"/>
      <c r="DM504" s="11"/>
      <c r="DN504" s="11"/>
      <c r="DO504" s="11"/>
      <c r="DP504" s="11"/>
      <c r="DQ504" s="11"/>
      <c r="DR504" s="11"/>
      <c r="DS504" s="11"/>
      <c r="DT504" s="11"/>
      <c r="DU504" s="11"/>
      <c r="DV504" s="11"/>
      <c r="DW504" s="11"/>
      <c r="DX504" s="11"/>
    </row>
    <row r="505" spans="6:128" ht="12.75">
      <c r="F505" s="11"/>
      <c r="G505" s="9">
        <f t="shared" si="84"/>
        <v>502</v>
      </c>
      <c r="H505" s="8">
        <f t="shared" si="80"/>
        <v>158.6248116016426</v>
      </c>
      <c r="I505" s="8">
        <f t="shared" si="82"/>
        <v>20.932490161072383</v>
      </c>
      <c r="J505" s="8">
        <f t="shared" si="81"/>
        <v>-26.792365622628548</v>
      </c>
      <c r="K505" s="8">
        <f t="shared" si="83"/>
        <v>131.83244597901404</v>
      </c>
      <c r="L505" s="8"/>
      <c r="M505" s="8">
        <v>3</v>
      </c>
      <c r="N505" s="8">
        <v>77</v>
      </c>
      <c r="O505" s="8"/>
      <c r="P505" s="64"/>
      <c r="Q505" s="11"/>
      <c r="R505" s="65"/>
      <c r="S505" s="65"/>
      <c r="T505" s="11"/>
      <c r="U505" s="65"/>
      <c r="V505" s="65"/>
      <c r="W505" s="11"/>
      <c r="X505" s="65"/>
      <c r="Y505" s="65"/>
      <c r="Z505" s="65"/>
      <c r="AA505" s="65"/>
      <c r="AB505" s="65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  <c r="BH505" s="11"/>
      <c r="BI505" s="11"/>
      <c r="BJ505" s="11"/>
      <c r="BK505" s="11"/>
      <c r="BL505" s="11"/>
      <c r="BM505" s="11"/>
      <c r="BN505" s="11"/>
      <c r="BO505" s="11"/>
      <c r="BP505" s="11"/>
      <c r="BQ505" s="11"/>
      <c r="BR505" s="11"/>
      <c r="BS505" s="11"/>
      <c r="BT505" s="11"/>
      <c r="BU505" s="65"/>
      <c r="BV505" s="11"/>
      <c r="BW505" s="11"/>
      <c r="BX505" s="11"/>
      <c r="BY505" s="11"/>
      <c r="BZ505" s="11"/>
      <c r="CA505" s="11"/>
      <c r="CB505" s="11"/>
      <c r="CC505" s="11"/>
      <c r="CD505" s="11"/>
      <c r="CE505" s="11"/>
      <c r="CF505" s="11"/>
      <c r="CG505" s="11"/>
      <c r="CH505" s="11"/>
      <c r="CI505" s="11"/>
      <c r="CJ505" s="11"/>
      <c r="CK505" s="11"/>
      <c r="CL505" s="11"/>
      <c r="CM505" s="11"/>
      <c r="CN505" s="11"/>
      <c r="CO505" s="11"/>
      <c r="CP505" s="11"/>
      <c r="CQ505" s="11"/>
      <c r="CR505" s="11"/>
      <c r="CS505" s="11"/>
      <c r="CT505" s="11"/>
      <c r="CU505" s="11"/>
      <c r="CV505" s="11"/>
      <c r="CW505" s="11"/>
      <c r="CX505" s="11"/>
      <c r="CY505" s="11"/>
      <c r="CZ505" s="11"/>
      <c r="DA505" s="11"/>
      <c r="DB505" s="11"/>
      <c r="DC505" s="11"/>
      <c r="DD505" s="11"/>
      <c r="DE505" s="11"/>
      <c r="DF505" s="11"/>
      <c r="DG505" s="11"/>
      <c r="DH505" s="11"/>
      <c r="DI505" s="11"/>
      <c r="DJ505" s="11"/>
      <c r="DK505" s="11"/>
      <c r="DL505" s="11"/>
      <c r="DM505" s="11"/>
      <c r="DN505" s="11"/>
      <c r="DO505" s="11"/>
      <c r="DP505" s="11"/>
      <c r="DQ505" s="11"/>
      <c r="DR505" s="11"/>
      <c r="DS505" s="11"/>
      <c r="DT505" s="11"/>
      <c r="DU505" s="11"/>
      <c r="DV505" s="11"/>
      <c r="DW505" s="11"/>
      <c r="DX505" s="11"/>
    </row>
    <row r="506" spans="6:128" ht="12.75">
      <c r="F506" s="11"/>
      <c r="G506" s="9">
        <f t="shared" si="84"/>
        <v>503</v>
      </c>
      <c r="H506" s="8">
        <f t="shared" si="80"/>
        <v>158.68622621910896</v>
      </c>
      <c r="I506" s="8">
        <f t="shared" si="82"/>
        <v>20.46171078716967</v>
      </c>
      <c r="J506" s="8">
        <f t="shared" si="81"/>
        <v>-27.153607341607938</v>
      </c>
      <c r="K506" s="8">
        <f t="shared" si="83"/>
        <v>131.53261887750102</v>
      </c>
      <c r="L506" s="8"/>
      <c r="M506" s="8">
        <v>4</v>
      </c>
      <c r="N506" s="8">
        <v>76</v>
      </c>
      <c r="O506" s="8"/>
      <c r="P506" s="64"/>
      <c r="Q506" s="11"/>
      <c r="R506" s="65"/>
      <c r="S506" s="65"/>
      <c r="T506" s="11"/>
      <c r="U506" s="65"/>
      <c r="V506" s="65"/>
      <c r="W506" s="11"/>
      <c r="X506" s="65"/>
      <c r="Y506" s="65"/>
      <c r="Z506" s="65"/>
      <c r="AA506" s="65"/>
      <c r="AB506" s="65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  <c r="BH506" s="11"/>
      <c r="BI506" s="11"/>
      <c r="BJ506" s="11"/>
      <c r="BK506" s="11"/>
      <c r="BL506" s="11"/>
      <c r="BM506" s="11"/>
      <c r="BN506" s="11"/>
      <c r="BO506" s="11"/>
      <c r="BP506" s="11"/>
      <c r="BQ506" s="11"/>
      <c r="BR506" s="11"/>
      <c r="BS506" s="11"/>
      <c r="BT506" s="11"/>
      <c r="BU506" s="65"/>
      <c r="BV506" s="11"/>
      <c r="BW506" s="11"/>
      <c r="BX506" s="11"/>
      <c r="BY506" s="11"/>
      <c r="BZ506" s="11"/>
      <c r="CA506" s="11"/>
      <c r="CB506" s="11"/>
      <c r="CC506" s="11"/>
      <c r="CD506" s="11"/>
      <c r="CE506" s="11"/>
      <c r="CF506" s="11"/>
      <c r="CG506" s="11"/>
      <c r="CH506" s="11"/>
      <c r="CI506" s="11"/>
      <c r="CJ506" s="11"/>
      <c r="CK506" s="11"/>
      <c r="CL506" s="11"/>
      <c r="CM506" s="11"/>
      <c r="CN506" s="11"/>
      <c r="CO506" s="11"/>
      <c r="CP506" s="11"/>
      <c r="CQ506" s="11"/>
      <c r="CR506" s="11"/>
      <c r="CS506" s="11"/>
      <c r="CT506" s="11"/>
      <c r="CU506" s="11"/>
      <c r="CV506" s="11"/>
      <c r="CW506" s="11"/>
      <c r="CX506" s="11"/>
      <c r="CY506" s="11"/>
      <c r="CZ506" s="11"/>
      <c r="DA506" s="11"/>
      <c r="DB506" s="11"/>
      <c r="DC506" s="11"/>
      <c r="DD506" s="11"/>
      <c r="DE506" s="11"/>
      <c r="DF506" s="11"/>
      <c r="DG506" s="11"/>
      <c r="DH506" s="11"/>
      <c r="DI506" s="11"/>
      <c r="DJ506" s="11"/>
      <c r="DK506" s="11"/>
      <c r="DL506" s="11"/>
      <c r="DM506" s="11"/>
      <c r="DN506" s="11"/>
      <c r="DO506" s="11"/>
      <c r="DP506" s="11"/>
      <c r="DQ506" s="11"/>
      <c r="DR506" s="11"/>
      <c r="DS506" s="11"/>
      <c r="DT506" s="11"/>
      <c r="DU506" s="11"/>
      <c r="DV506" s="11"/>
      <c r="DW506" s="11"/>
      <c r="DX506" s="11"/>
    </row>
    <row r="507" spans="6:128" ht="12.75">
      <c r="F507" s="11"/>
      <c r="G507" s="9">
        <f t="shared" si="84"/>
        <v>504</v>
      </c>
      <c r="H507" s="8">
        <f t="shared" si="80"/>
        <v>158.74700571270225</v>
      </c>
      <c r="I507" s="8">
        <f t="shared" si="82"/>
        <v>19.984698577944094</v>
      </c>
      <c r="J507" s="8">
        <f t="shared" si="81"/>
        <v>-27.506577808748204</v>
      </c>
      <c r="K507" s="8">
        <f t="shared" si="83"/>
        <v>131.24042790395404</v>
      </c>
      <c r="L507" s="8"/>
      <c r="M507" s="8">
        <v>5</v>
      </c>
      <c r="N507" s="8">
        <v>75</v>
      </c>
      <c r="O507" s="8"/>
      <c r="P507" s="64"/>
      <c r="Q507" s="11"/>
      <c r="R507" s="65"/>
      <c r="S507" s="65"/>
      <c r="T507" s="11"/>
      <c r="U507" s="65"/>
      <c r="V507" s="65"/>
      <c r="W507" s="11"/>
      <c r="X507" s="65"/>
      <c r="Y507" s="65"/>
      <c r="Z507" s="65"/>
      <c r="AA507" s="65"/>
      <c r="AB507" s="65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  <c r="BK507" s="11"/>
      <c r="BL507" s="11"/>
      <c r="BM507" s="11"/>
      <c r="BN507" s="11"/>
      <c r="BO507" s="11"/>
      <c r="BP507" s="11"/>
      <c r="BQ507" s="11"/>
      <c r="BR507" s="11"/>
      <c r="BS507" s="11"/>
      <c r="BT507" s="11"/>
      <c r="BU507" s="65"/>
      <c r="BV507" s="11"/>
      <c r="BW507" s="11"/>
      <c r="BX507" s="11"/>
      <c r="BY507" s="11"/>
      <c r="BZ507" s="11"/>
      <c r="CA507" s="11"/>
      <c r="CB507" s="11"/>
      <c r="CC507" s="11"/>
      <c r="CD507" s="11"/>
      <c r="CE507" s="11"/>
      <c r="CF507" s="11"/>
      <c r="CG507" s="11"/>
      <c r="CH507" s="11"/>
      <c r="CI507" s="11"/>
      <c r="CJ507" s="11"/>
      <c r="CK507" s="11"/>
      <c r="CL507" s="11"/>
      <c r="CM507" s="11"/>
      <c r="CN507" s="11"/>
      <c r="CO507" s="11"/>
      <c r="CP507" s="11"/>
      <c r="CQ507" s="11"/>
      <c r="CR507" s="11"/>
      <c r="CS507" s="11"/>
      <c r="CT507" s="11"/>
      <c r="CU507" s="11"/>
      <c r="CV507" s="11"/>
      <c r="CW507" s="11"/>
      <c r="CX507" s="11"/>
      <c r="CY507" s="11"/>
      <c r="CZ507" s="11"/>
      <c r="DA507" s="11"/>
      <c r="DB507" s="11"/>
      <c r="DC507" s="11"/>
      <c r="DD507" s="11"/>
      <c r="DE507" s="11"/>
      <c r="DF507" s="11"/>
      <c r="DG507" s="11"/>
      <c r="DH507" s="11"/>
      <c r="DI507" s="11"/>
      <c r="DJ507" s="11"/>
      <c r="DK507" s="11"/>
      <c r="DL507" s="11"/>
      <c r="DM507" s="11"/>
      <c r="DN507" s="11"/>
      <c r="DO507" s="11"/>
      <c r="DP507" s="11"/>
      <c r="DQ507" s="11"/>
      <c r="DR507" s="11"/>
      <c r="DS507" s="11"/>
      <c r="DT507" s="11"/>
      <c r="DU507" s="11"/>
      <c r="DV507" s="11"/>
      <c r="DW507" s="11"/>
      <c r="DX507" s="11"/>
    </row>
    <row r="508" spans="6:128" ht="12.75">
      <c r="F508" s="11"/>
      <c r="G508" s="9">
        <f t="shared" si="84"/>
        <v>505</v>
      </c>
      <c r="H508" s="8">
        <f t="shared" si="80"/>
        <v>158.80707680340393</v>
      </c>
      <c r="I508" s="8">
        <f t="shared" si="82"/>
        <v>19.501598835935607</v>
      </c>
      <c r="J508" s="8">
        <f t="shared" si="81"/>
        <v>-27.851169505825695</v>
      </c>
      <c r="K508" s="8">
        <f t="shared" si="83"/>
        <v>130.95590729757822</v>
      </c>
      <c r="L508" s="8"/>
      <c r="M508" s="8">
        <v>6</v>
      </c>
      <c r="N508" s="8">
        <v>74</v>
      </c>
      <c r="O508" s="8"/>
      <c r="P508" s="64"/>
      <c r="Q508" s="11"/>
      <c r="R508" s="65"/>
      <c r="S508" s="65"/>
      <c r="T508" s="11"/>
      <c r="U508" s="65"/>
      <c r="V508" s="65"/>
      <c r="W508" s="11"/>
      <c r="X508" s="65"/>
      <c r="Y508" s="65"/>
      <c r="Z508" s="65"/>
      <c r="AA508" s="65"/>
      <c r="AB508" s="65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1"/>
      <c r="BH508" s="11"/>
      <c r="BI508" s="11"/>
      <c r="BJ508" s="11"/>
      <c r="BK508" s="11"/>
      <c r="BL508" s="11"/>
      <c r="BM508" s="11"/>
      <c r="BN508" s="11"/>
      <c r="BO508" s="11"/>
      <c r="BP508" s="11"/>
      <c r="BQ508" s="11"/>
      <c r="BR508" s="11"/>
      <c r="BS508" s="11"/>
      <c r="BT508" s="11"/>
      <c r="BU508" s="65"/>
      <c r="BV508" s="11"/>
      <c r="BW508" s="11"/>
      <c r="BX508" s="11"/>
      <c r="BY508" s="11"/>
      <c r="BZ508" s="11"/>
      <c r="CA508" s="11"/>
      <c r="CB508" s="11"/>
      <c r="CC508" s="11"/>
      <c r="CD508" s="11"/>
      <c r="CE508" s="11"/>
      <c r="CF508" s="11"/>
      <c r="CG508" s="11"/>
      <c r="CH508" s="11"/>
      <c r="CI508" s="11"/>
      <c r="CJ508" s="11"/>
      <c r="CK508" s="11"/>
      <c r="CL508" s="11"/>
      <c r="CM508" s="11"/>
      <c r="CN508" s="11"/>
      <c r="CO508" s="11"/>
      <c r="CP508" s="11"/>
      <c r="CQ508" s="11"/>
      <c r="CR508" s="11"/>
      <c r="CS508" s="11"/>
      <c r="CT508" s="11"/>
      <c r="CU508" s="11"/>
      <c r="CV508" s="11"/>
      <c r="CW508" s="11"/>
      <c r="CX508" s="11"/>
      <c r="CY508" s="11"/>
      <c r="CZ508" s="11"/>
      <c r="DA508" s="11"/>
      <c r="DB508" s="11"/>
      <c r="DC508" s="11"/>
      <c r="DD508" s="11"/>
      <c r="DE508" s="11"/>
      <c r="DF508" s="11"/>
      <c r="DG508" s="11"/>
      <c r="DH508" s="11"/>
      <c r="DI508" s="11"/>
      <c r="DJ508" s="11"/>
      <c r="DK508" s="11"/>
      <c r="DL508" s="11"/>
      <c r="DM508" s="11"/>
      <c r="DN508" s="11"/>
      <c r="DO508" s="11"/>
      <c r="DP508" s="11"/>
      <c r="DQ508" s="11"/>
      <c r="DR508" s="11"/>
      <c r="DS508" s="11"/>
      <c r="DT508" s="11"/>
      <c r="DU508" s="11"/>
      <c r="DV508" s="11"/>
      <c r="DW508" s="11"/>
      <c r="DX508" s="11"/>
    </row>
    <row r="509" spans="6:128" ht="12.75">
      <c r="F509" s="11"/>
      <c r="G509" s="9">
        <f t="shared" si="84"/>
        <v>506</v>
      </c>
      <c r="H509" s="8">
        <f t="shared" si="80"/>
        <v>158.86636714860197</v>
      </c>
      <c r="I509" s="8">
        <f t="shared" si="82"/>
        <v>19.012558718005415</v>
      </c>
      <c r="J509" s="8">
        <f t="shared" si="81"/>
        <v>-28.187277466871404</v>
      </c>
      <c r="K509" s="8">
        <f t="shared" si="83"/>
        <v>130.67908968173057</v>
      </c>
      <c r="L509" s="8"/>
      <c r="M509" s="8">
        <v>7</v>
      </c>
      <c r="N509" s="8">
        <v>73</v>
      </c>
      <c r="O509" s="8"/>
      <c r="P509" s="64"/>
      <c r="Q509" s="11"/>
      <c r="R509" s="65"/>
      <c r="S509" s="65"/>
      <c r="T509" s="11"/>
      <c r="U509" s="65"/>
      <c r="V509" s="65"/>
      <c r="W509" s="11"/>
      <c r="X509" s="65"/>
      <c r="Y509" s="65"/>
      <c r="Z509" s="65"/>
      <c r="AA509" s="65"/>
      <c r="AB509" s="65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  <c r="BH509" s="11"/>
      <c r="BI509" s="11"/>
      <c r="BJ509" s="11"/>
      <c r="BK509" s="11"/>
      <c r="BL509" s="11"/>
      <c r="BM509" s="11"/>
      <c r="BN509" s="11"/>
      <c r="BO509" s="11"/>
      <c r="BP509" s="11"/>
      <c r="BQ509" s="11"/>
      <c r="BR509" s="11"/>
      <c r="BS509" s="11"/>
      <c r="BT509" s="11"/>
      <c r="BU509" s="65"/>
      <c r="BV509" s="11"/>
      <c r="BW509" s="11"/>
      <c r="BX509" s="11"/>
      <c r="BY509" s="11"/>
      <c r="BZ509" s="11"/>
      <c r="CA509" s="11"/>
      <c r="CB509" s="11"/>
      <c r="CC509" s="11"/>
      <c r="CD509" s="11"/>
      <c r="CE509" s="11"/>
      <c r="CF509" s="11"/>
      <c r="CG509" s="11"/>
      <c r="CH509" s="11"/>
      <c r="CI509" s="11"/>
      <c r="CJ509" s="11"/>
      <c r="CK509" s="11"/>
      <c r="CL509" s="11"/>
      <c r="CM509" s="11"/>
      <c r="CN509" s="11"/>
      <c r="CO509" s="11"/>
      <c r="CP509" s="11"/>
      <c r="CQ509" s="11"/>
      <c r="CR509" s="11"/>
      <c r="CS509" s="11"/>
      <c r="CT509" s="11"/>
      <c r="CU509" s="11"/>
      <c r="CV509" s="11"/>
      <c r="CW509" s="11"/>
      <c r="CX509" s="11"/>
      <c r="CY509" s="11"/>
      <c r="CZ509" s="11"/>
      <c r="DA509" s="11"/>
      <c r="DB509" s="11"/>
      <c r="DC509" s="11"/>
      <c r="DD509" s="11"/>
      <c r="DE509" s="11"/>
      <c r="DF509" s="11"/>
      <c r="DG509" s="11"/>
      <c r="DH509" s="11"/>
      <c r="DI509" s="11"/>
      <c r="DJ509" s="11"/>
      <c r="DK509" s="11"/>
      <c r="DL509" s="11"/>
      <c r="DM509" s="11"/>
      <c r="DN509" s="11"/>
      <c r="DO509" s="11"/>
      <c r="DP509" s="11"/>
      <c r="DQ509" s="11"/>
      <c r="DR509" s="11"/>
      <c r="DS509" s="11"/>
      <c r="DT509" s="11"/>
      <c r="DU509" s="11"/>
      <c r="DV509" s="11"/>
      <c r="DW509" s="11"/>
      <c r="DX509" s="11"/>
    </row>
    <row r="510" spans="6:128" ht="12.75">
      <c r="F510" s="11"/>
      <c r="G510" s="9">
        <f t="shared" si="84"/>
        <v>507</v>
      </c>
      <c r="H510" s="8">
        <f t="shared" si="80"/>
        <v>158.92480542601842</v>
      </c>
      <c r="I510" s="8">
        <f t="shared" si="82"/>
        <v>18.51772719051092</v>
      </c>
      <c r="J510" s="8">
        <f t="shared" si="81"/>
        <v>-28.51479931014442</v>
      </c>
      <c r="K510" s="8">
        <f t="shared" si="83"/>
        <v>130.410006115874</v>
      </c>
      <c r="L510" s="8"/>
      <c r="M510" s="8">
        <v>8</v>
      </c>
      <c r="N510" s="8">
        <v>72</v>
      </c>
      <c r="O510" s="8"/>
      <c r="P510" s="64"/>
      <c r="Q510" s="11"/>
      <c r="R510" s="65"/>
      <c r="S510" s="65"/>
      <c r="T510" s="11"/>
      <c r="U510" s="65"/>
      <c r="V510" s="65"/>
      <c r="W510" s="11"/>
      <c r="X510" s="65"/>
      <c r="Y510" s="65"/>
      <c r="Z510" s="65"/>
      <c r="AA510" s="65"/>
      <c r="AB510" s="65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1"/>
      <c r="BH510" s="11"/>
      <c r="BI510" s="11"/>
      <c r="BJ510" s="11"/>
      <c r="BK510" s="11"/>
      <c r="BL510" s="11"/>
      <c r="BM510" s="11"/>
      <c r="BN510" s="11"/>
      <c r="BO510" s="11"/>
      <c r="BP510" s="11"/>
      <c r="BQ510" s="11"/>
      <c r="BR510" s="11"/>
      <c r="BS510" s="11"/>
      <c r="BT510" s="11"/>
      <c r="BU510" s="65"/>
      <c r="BV510" s="11"/>
      <c r="BW510" s="11"/>
      <c r="BX510" s="11"/>
      <c r="BY510" s="11"/>
      <c r="BZ510" s="11"/>
      <c r="CA510" s="11"/>
      <c r="CB510" s="11"/>
      <c r="CC510" s="11"/>
      <c r="CD510" s="11"/>
      <c r="CE510" s="11"/>
      <c r="CF510" s="11"/>
      <c r="CG510" s="11"/>
      <c r="CH510" s="11"/>
      <c r="CI510" s="11"/>
      <c r="CJ510" s="11"/>
      <c r="CK510" s="11"/>
      <c r="CL510" s="11"/>
      <c r="CM510" s="11"/>
      <c r="CN510" s="11"/>
      <c r="CO510" s="11"/>
      <c r="CP510" s="11"/>
      <c r="CQ510" s="11"/>
      <c r="CR510" s="11"/>
      <c r="CS510" s="11"/>
      <c r="CT510" s="11"/>
      <c r="CU510" s="11"/>
      <c r="CV510" s="11"/>
      <c r="CW510" s="11"/>
      <c r="CX510" s="11"/>
      <c r="CY510" s="11"/>
      <c r="CZ510" s="11"/>
      <c r="DA510" s="11"/>
      <c r="DB510" s="11"/>
      <c r="DC510" s="11"/>
      <c r="DD510" s="11"/>
      <c r="DE510" s="11"/>
      <c r="DF510" s="11"/>
      <c r="DG510" s="11"/>
      <c r="DH510" s="11"/>
      <c r="DI510" s="11"/>
      <c r="DJ510" s="11"/>
      <c r="DK510" s="11"/>
      <c r="DL510" s="11"/>
      <c r="DM510" s="11"/>
      <c r="DN510" s="11"/>
      <c r="DO510" s="11"/>
      <c r="DP510" s="11"/>
      <c r="DQ510" s="11"/>
      <c r="DR510" s="11"/>
      <c r="DS510" s="11"/>
      <c r="DT510" s="11"/>
      <c r="DU510" s="11"/>
      <c r="DV510" s="11"/>
      <c r="DW510" s="11"/>
      <c r="DX510" s="11"/>
    </row>
    <row r="511" spans="6:128" ht="12.75">
      <c r="F511" s="11"/>
      <c r="G511" s="9">
        <f t="shared" si="84"/>
        <v>508</v>
      </c>
      <c r="H511" s="8">
        <f t="shared" si="80"/>
        <v>158.9823214160747</v>
      </c>
      <c r="I511" s="8">
        <f t="shared" si="82"/>
        <v>18.01725498392895</v>
      </c>
      <c r="J511" s="8">
        <f t="shared" si="81"/>
        <v>-28.833635269318492</v>
      </c>
      <c r="K511" s="8">
        <f t="shared" si="83"/>
        <v>130.14868614675623</v>
      </c>
      <c r="L511" s="8"/>
      <c r="M511" s="8">
        <v>9</v>
      </c>
      <c r="N511" s="8">
        <v>71</v>
      </c>
      <c r="O511" s="8"/>
      <c r="P511" s="64"/>
      <c r="Q511" s="11"/>
      <c r="R511" s="65"/>
      <c r="S511" s="65"/>
      <c r="T511" s="11"/>
      <c r="U511" s="65"/>
      <c r="V511" s="65"/>
      <c r="W511" s="11"/>
      <c r="X511" s="65"/>
      <c r="Y511" s="65"/>
      <c r="Z511" s="65"/>
      <c r="AA511" s="65"/>
      <c r="AB511" s="65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1"/>
      <c r="BH511" s="11"/>
      <c r="BI511" s="11"/>
      <c r="BJ511" s="11"/>
      <c r="BK511" s="11"/>
      <c r="BL511" s="11"/>
      <c r="BM511" s="11"/>
      <c r="BN511" s="11"/>
      <c r="BO511" s="11"/>
      <c r="BP511" s="11"/>
      <c r="BQ511" s="11"/>
      <c r="BR511" s="11"/>
      <c r="BS511" s="11"/>
      <c r="BT511" s="11"/>
      <c r="BU511" s="65"/>
      <c r="BV511" s="11"/>
      <c r="BW511" s="11"/>
      <c r="BX511" s="11"/>
      <c r="BY511" s="11"/>
      <c r="BZ511" s="11"/>
      <c r="CA511" s="11"/>
      <c r="CB511" s="11"/>
      <c r="CC511" s="11"/>
      <c r="CD511" s="11"/>
      <c r="CE511" s="11"/>
      <c r="CF511" s="11"/>
      <c r="CG511" s="11"/>
      <c r="CH511" s="11"/>
      <c r="CI511" s="11"/>
      <c r="CJ511" s="11"/>
      <c r="CK511" s="11"/>
      <c r="CL511" s="11"/>
      <c r="CM511" s="11"/>
      <c r="CN511" s="11"/>
      <c r="CO511" s="11"/>
      <c r="CP511" s="11"/>
      <c r="CQ511" s="11"/>
      <c r="CR511" s="11"/>
      <c r="CS511" s="11"/>
      <c r="CT511" s="11"/>
      <c r="CU511" s="11"/>
      <c r="CV511" s="11"/>
      <c r="CW511" s="11"/>
      <c r="CX511" s="11"/>
      <c r="CY511" s="11"/>
      <c r="CZ511" s="11"/>
      <c r="DA511" s="11"/>
      <c r="DB511" s="11"/>
      <c r="DC511" s="11"/>
      <c r="DD511" s="11"/>
      <c r="DE511" s="11"/>
      <c r="DF511" s="11"/>
      <c r="DG511" s="11"/>
      <c r="DH511" s="11"/>
      <c r="DI511" s="11"/>
      <c r="DJ511" s="11"/>
      <c r="DK511" s="11"/>
      <c r="DL511" s="11"/>
      <c r="DM511" s="11"/>
      <c r="DN511" s="11"/>
      <c r="DO511" s="11"/>
      <c r="DP511" s="11"/>
      <c r="DQ511" s="11"/>
      <c r="DR511" s="11"/>
      <c r="DS511" s="11"/>
      <c r="DT511" s="11"/>
      <c r="DU511" s="11"/>
      <c r="DV511" s="11"/>
      <c r="DW511" s="11"/>
      <c r="DX511" s="11"/>
    </row>
    <row r="512" spans="6:128" ht="12.75">
      <c r="F512" s="11"/>
      <c r="G512" s="9">
        <f t="shared" si="84"/>
        <v>509</v>
      </c>
      <c r="H512" s="8">
        <f t="shared" si="80"/>
        <v>159.03884608261671</v>
      </c>
      <c r="I512" s="8">
        <f t="shared" si="82"/>
        <v>17.511294546941855</v>
      </c>
      <c r="J512" s="8">
        <f t="shared" si="81"/>
        <v>-29.143688223871813</v>
      </c>
      <c r="K512" s="8">
        <f t="shared" si="83"/>
        <v>129.8951578587449</v>
      </c>
      <c r="L512" s="8"/>
      <c r="M512" s="8">
        <v>10</v>
      </c>
      <c r="N512" s="8">
        <v>70</v>
      </c>
      <c r="O512" s="8"/>
      <c r="P512" s="64"/>
      <c r="Q512" s="11"/>
      <c r="R512" s="65"/>
      <c r="S512" s="65"/>
      <c r="T512" s="11"/>
      <c r="U512" s="65"/>
      <c r="V512" s="65"/>
      <c r="W512" s="11"/>
      <c r="X512" s="65"/>
      <c r="Y512" s="65"/>
      <c r="Z512" s="65"/>
      <c r="AA512" s="65"/>
      <c r="AB512" s="65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1"/>
      <c r="BH512" s="11"/>
      <c r="BI512" s="11"/>
      <c r="BJ512" s="11"/>
      <c r="BK512" s="11"/>
      <c r="BL512" s="11"/>
      <c r="BM512" s="11"/>
      <c r="BN512" s="11"/>
      <c r="BO512" s="11"/>
      <c r="BP512" s="11"/>
      <c r="BQ512" s="11"/>
      <c r="BR512" s="11"/>
      <c r="BS512" s="11"/>
      <c r="BT512" s="11"/>
      <c r="BU512" s="65"/>
      <c r="BV512" s="11"/>
      <c r="BW512" s="11"/>
      <c r="BX512" s="11"/>
      <c r="BY512" s="11"/>
      <c r="BZ512" s="11"/>
      <c r="CA512" s="11"/>
      <c r="CB512" s="11"/>
      <c r="CC512" s="11"/>
      <c r="CD512" s="11"/>
      <c r="CE512" s="11"/>
      <c r="CF512" s="11"/>
      <c r="CG512" s="11"/>
      <c r="CH512" s="11"/>
      <c r="CI512" s="11"/>
      <c r="CJ512" s="11"/>
      <c r="CK512" s="11"/>
      <c r="CL512" s="11"/>
      <c r="CM512" s="11"/>
      <c r="CN512" s="11"/>
      <c r="CO512" s="11"/>
      <c r="CP512" s="11"/>
      <c r="CQ512" s="11"/>
      <c r="CR512" s="11"/>
      <c r="CS512" s="11"/>
      <c r="CT512" s="11"/>
      <c r="CU512" s="11"/>
      <c r="CV512" s="11"/>
      <c r="CW512" s="11"/>
      <c r="CX512" s="11"/>
      <c r="CY512" s="11"/>
      <c r="CZ512" s="11"/>
      <c r="DA512" s="11"/>
      <c r="DB512" s="11"/>
      <c r="DC512" s="11"/>
      <c r="DD512" s="11"/>
      <c r="DE512" s="11"/>
      <c r="DF512" s="11"/>
      <c r="DG512" s="11"/>
      <c r="DH512" s="11"/>
      <c r="DI512" s="11"/>
      <c r="DJ512" s="11"/>
      <c r="DK512" s="11"/>
      <c r="DL512" s="11"/>
      <c r="DM512" s="11"/>
      <c r="DN512" s="11"/>
      <c r="DO512" s="11"/>
      <c r="DP512" s="11"/>
      <c r="DQ512" s="11"/>
      <c r="DR512" s="11"/>
      <c r="DS512" s="11"/>
      <c r="DT512" s="11"/>
      <c r="DU512" s="11"/>
      <c r="DV512" s="11"/>
      <c r="DW512" s="11"/>
      <c r="DX512" s="11"/>
    </row>
    <row r="513" spans="6:128" ht="12.75">
      <c r="F513" s="11"/>
      <c r="G513" s="9">
        <f t="shared" si="84"/>
        <v>510</v>
      </c>
      <c r="H513" s="8">
        <f t="shared" si="80"/>
        <v>159.0943116519255</v>
      </c>
      <c r="I513" s="8">
        <f t="shared" si="82"/>
        <v>16.999999999999993</v>
      </c>
      <c r="J513" s="8">
        <f t="shared" si="81"/>
        <v>-29.44486372867092</v>
      </c>
      <c r="K513" s="8">
        <f t="shared" si="83"/>
        <v>129.64944792325457</v>
      </c>
      <c r="L513" s="8"/>
      <c r="M513" s="8">
        <v>11</v>
      </c>
      <c r="N513" s="8">
        <v>69</v>
      </c>
      <c r="O513" s="8"/>
      <c r="P513" s="64"/>
      <c r="Q513" s="11"/>
      <c r="R513" s="65"/>
      <c r="S513" s="65"/>
      <c r="T513" s="11"/>
      <c r="U513" s="65"/>
      <c r="V513" s="65"/>
      <c r="W513" s="11"/>
      <c r="X513" s="65"/>
      <c r="Y513" s="65"/>
      <c r="Z513" s="65"/>
      <c r="AA513" s="65"/>
      <c r="AB513" s="65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  <c r="BH513" s="11"/>
      <c r="BI513" s="11"/>
      <c r="BJ513" s="11"/>
      <c r="BK513" s="11"/>
      <c r="BL513" s="11"/>
      <c r="BM513" s="11"/>
      <c r="BN513" s="11"/>
      <c r="BO513" s="11"/>
      <c r="BP513" s="11"/>
      <c r="BQ513" s="11"/>
      <c r="BR513" s="11"/>
      <c r="BS513" s="11"/>
      <c r="BT513" s="11"/>
      <c r="BU513" s="65"/>
      <c r="BV513" s="11"/>
      <c r="BW513" s="11"/>
      <c r="BX513" s="11"/>
      <c r="BY513" s="11"/>
      <c r="BZ513" s="11"/>
      <c r="CA513" s="11"/>
      <c r="CB513" s="11"/>
      <c r="CC513" s="11"/>
      <c r="CD513" s="11"/>
      <c r="CE513" s="11"/>
      <c r="CF513" s="11"/>
      <c r="CG513" s="11"/>
      <c r="CH513" s="11"/>
      <c r="CI513" s="11"/>
      <c r="CJ513" s="11"/>
      <c r="CK513" s="11"/>
      <c r="CL513" s="11"/>
      <c r="CM513" s="11"/>
      <c r="CN513" s="11"/>
      <c r="CO513" s="11"/>
      <c r="CP513" s="11"/>
      <c r="CQ513" s="11"/>
      <c r="CR513" s="11"/>
      <c r="CS513" s="11"/>
      <c r="CT513" s="11"/>
      <c r="CU513" s="11"/>
      <c r="CV513" s="11"/>
      <c r="CW513" s="11"/>
      <c r="CX513" s="11"/>
      <c r="CY513" s="11"/>
      <c r="CZ513" s="11"/>
      <c r="DA513" s="11"/>
      <c r="DB513" s="11"/>
      <c r="DC513" s="11"/>
      <c r="DD513" s="11"/>
      <c r="DE513" s="11"/>
      <c r="DF513" s="11"/>
      <c r="DG513" s="11"/>
      <c r="DH513" s="11"/>
      <c r="DI513" s="11"/>
      <c r="DJ513" s="11"/>
      <c r="DK513" s="11"/>
      <c r="DL513" s="11"/>
      <c r="DM513" s="11"/>
      <c r="DN513" s="11"/>
      <c r="DO513" s="11"/>
      <c r="DP513" s="11"/>
      <c r="DQ513" s="11"/>
      <c r="DR513" s="11"/>
      <c r="DS513" s="11"/>
      <c r="DT513" s="11"/>
      <c r="DU513" s="11"/>
      <c r="DV513" s="11"/>
      <c r="DW513" s="11"/>
      <c r="DX513" s="11"/>
    </row>
    <row r="514" spans="6:128" ht="12.75">
      <c r="F514" s="11"/>
      <c r="G514" s="9">
        <f t="shared" si="84"/>
        <v>511</v>
      </c>
      <c r="H514" s="8">
        <f t="shared" si="80"/>
        <v>159.14865168994297</v>
      </c>
      <c r="I514" s="8">
        <f t="shared" si="82"/>
        <v>16.483527088375485</v>
      </c>
      <c r="J514" s="8">
        <f t="shared" si="81"/>
        <v>-29.737070042739443</v>
      </c>
      <c r="K514" s="8">
        <f t="shared" si="83"/>
        <v>129.41158164720352</v>
      </c>
      <c r="L514" s="8"/>
      <c r="M514" s="8">
        <v>12</v>
      </c>
      <c r="N514" s="8">
        <v>68</v>
      </c>
      <c r="O514" s="8"/>
      <c r="P514" s="64"/>
      <c r="Q514" s="11"/>
      <c r="R514" s="65"/>
      <c r="S514" s="65"/>
      <c r="T514" s="11"/>
      <c r="U514" s="65"/>
      <c r="V514" s="65"/>
      <c r="W514" s="11"/>
      <c r="X514" s="65"/>
      <c r="Y514" s="65"/>
      <c r="Z514" s="65"/>
      <c r="AA514" s="65"/>
      <c r="AB514" s="65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1"/>
      <c r="BH514" s="11"/>
      <c r="BI514" s="11"/>
      <c r="BJ514" s="11"/>
      <c r="BK514" s="11"/>
      <c r="BL514" s="11"/>
      <c r="BM514" s="11"/>
      <c r="BN514" s="11"/>
      <c r="BO514" s="11"/>
      <c r="BP514" s="11"/>
      <c r="BQ514" s="11"/>
      <c r="BR514" s="11"/>
      <c r="BS514" s="11"/>
      <c r="BT514" s="11"/>
      <c r="BU514" s="65"/>
      <c r="BV514" s="11"/>
      <c r="BW514" s="11"/>
      <c r="BX514" s="11"/>
      <c r="BY514" s="11"/>
      <c r="BZ514" s="11"/>
      <c r="CA514" s="11"/>
      <c r="CB514" s="11"/>
      <c r="CC514" s="11"/>
      <c r="CD514" s="11"/>
      <c r="CE514" s="11"/>
      <c r="CF514" s="11"/>
      <c r="CG514" s="11"/>
      <c r="CH514" s="11"/>
      <c r="CI514" s="11"/>
      <c r="CJ514" s="11"/>
      <c r="CK514" s="11"/>
      <c r="CL514" s="11"/>
      <c r="CM514" s="11"/>
      <c r="CN514" s="11"/>
      <c r="CO514" s="11"/>
      <c r="CP514" s="11"/>
      <c r="CQ514" s="11"/>
      <c r="CR514" s="11"/>
      <c r="CS514" s="11"/>
      <c r="CT514" s="11"/>
      <c r="CU514" s="11"/>
      <c r="CV514" s="11"/>
      <c r="CW514" s="11"/>
      <c r="CX514" s="11"/>
      <c r="CY514" s="11"/>
      <c r="CZ514" s="11"/>
      <c r="DA514" s="11"/>
      <c r="DB514" s="11"/>
      <c r="DC514" s="11"/>
      <c r="DD514" s="11"/>
      <c r="DE514" s="11"/>
      <c r="DF514" s="11"/>
      <c r="DG514" s="11"/>
      <c r="DH514" s="11"/>
      <c r="DI514" s="11"/>
      <c r="DJ514" s="11"/>
      <c r="DK514" s="11"/>
      <c r="DL514" s="11"/>
      <c r="DM514" s="11"/>
      <c r="DN514" s="11"/>
      <c r="DO514" s="11"/>
      <c r="DP514" s="11"/>
      <c r="DQ514" s="11"/>
      <c r="DR514" s="11"/>
      <c r="DS514" s="11"/>
      <c r="DT514" s="11"/>
      <c r="DU514" s="11"/>
      <c r="DV514" s="11"/>
      <c r="DW514" s="11"/>
      <c r="DX514" s="11"/>
    </row>
    <row r="515" spans="6:128" ht="12.75">
      <c r="F515" s="11"/>
      <c r="G515" s="9">
        <f t="shared" si="84"/>
        <v>512</v>
      </c>
      <c r="H515" s="8">
        <f aca="true" t="shared" si="85" ref="H515:H578">SQRT($F$6^2-$F$3^2*(SIN(G515*PI()/180))^2)</f>
        <v>159.201801177644</v>
      </c>
      <c r="I515" s="8">
        <f t="shared" si="82"/>
        <v>15.962033134720292</v>
      </c>
      <c r="J515" s="8">
        <f aca="true" t="shared" si="86" ref="J515:J578">$F$3*COS(G515*PI()/180)</f>
        <v>-30.020218157203512</v>
      </c>
      <c r="K515" s="8">
        <f t="shared" si="83"/>
        <v>129.18158302044048</v>
      </c>
      <c r="L515" s="8"/>
      <c r="M515" s="8">
        <v>13</v>
      </c>
      <c r="N515" s="8">
        <v>67</v>
      </c>
      <c r="O515" s="8"/>
      <c r="P515" s="64"/>
      <c r="Q515" s="11"/>
      <c r="R515" s="65"/>
      <c r="S515" s="65"/>
      <c r="T515" s="11"/>
      <c r="U515" s="65"/>
      <c r="V515" s="65"/>
      <c r="W515" s="11"/>
      <c r="X515" s="65"/>
      <c r="Y515" s="65"/>
      <c r="Z515" s="65"/>
      <c r="AA515" s="65"/>
      <c r="AB515" s="65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1"/>
      <c r="BH515" s="11"/>
      <c r="BI515" s="11"/>
      <c r="BJ515" s="11"/>
      <c r="BK515" s="11"/>
      <c r="BL515" s="11"/>
      <c r="BM515" s="11"/>
      <c r="BN515" s="11"/>
      <c r="BO515" s="11"/>
      <c r="BP515" s="11"/>
      <c r="BQ515" s="11"/>
      <c r="BR515" s="11"/>
      <c r="BS515" s="11"/>
      <c r="BT515" s="11"/>
      <c r="BU515" s="65"/>
      <c r="BV515" s="11"/>
      <c r="BW515" s="11"/>
      <c r="BX515" s="11"/>
      <c r="BY515" s="11"/>
      <c r="BZ515" s="11"/>
      <c r="CA515" s="11"/>
      <c r="CB515" s="11"/>
      <c r="CC515" s="11"/>
      <c r="CD515" s="11"/>
      <c r="CE515" s="11"/>
      <c r="CF515" s="11"/>
      <c r="CG515" s="11"/>
      <c r="CH515" s="11"/>
      <c r="CI515" s="11"/>
      <c r="CJ515" s="11"/>
      <c r="CK515" s="11"/>
      <c r="CL515" s="11"/>
      <c r="CM515" s="11"/>
      <c r="CN515" s="11"/>
      <c r="CO515" s="11"/>
      <c r="CP515" s="11"/>
      <c r="CQ515" s="11"/>
      <c r="CR515" s="11"/>
      <c r="CS515" s="11"/>
      <c r="CT515" s="11"/>
      <c r="CU515" s="11"/>
      <c r="CV515" s="11"/>
      <c r="CW515" s="11"/>
      <c r="CX515" s="11"/>
      <c r="CY515" s="11"/>
      <c r="CZ515" s="11"/>
      <c r="DA515" s="11"/>
      <c r="DB515" s="11"/>
      <c r="DC515" s="11"/>
      <c r="DD515" s="11"/>
      <c r="DE515" s="11"/>
      <c r="DF515" s="11"/>
      <c r="DG515" s="11"/>
      <c r="DH515" s="11"/>
      <c r="DI515" s="11"/>
      <c r="DJ515" s="11"/>
      <c r="DK515" s="11"/>
      <c r="DL515" s="11"/>
      <c r="DM515" s="11"/>
      <c r="DN515" s="11"/>
      <c r="DO515" s="11"/>
      <c r="DP515" s="11"/>
      <c r="DQ515" s="11"/>
      <c r="DR515" s="11"/>
      <c r="DS515" s="11"/>
      <c r="DT515" s="11"/>
      <c r="DU515" s="11"/>
      <c r="DV515" s="11"/>
      <c r="DW515" s="11"/>
      <c r="DX515" s="11"/>
    </row>
    <row r="516" spans="6:128" ht="12.75">
      <c r="F516" s="11"/>
      <c r="G516" s="9">
        <f t="shared" si="84"/>
        <v>513</v>
      </c>
      <c r="H516" s="8">
        <f t="shared" si="85"/>
        <v>159.25369658449077</v>
      </c>
      <c r="I516" s="8">
        <f aca="true" t="shared" si="87" ref="I516:I579">$F$3*SIN(G516*PI()/180)</f>
        <v>15.435676991144575</v>
      </c>
      <c r="J516" s="8">
        <f t="shared" si="86"/>
        <v>-30.294221822404516</v>
      </c>
      <c r="K516" s="8">
        <f aca="true" t="shared" si="88" ref="K516:K579">H516+J516</f>
        <v>128.95947476208624</v>
      </c>
      <c r="L516" s="8"/>
      <c r="M516" s="8">
        <v>14</v>
      </c>
      <c r="N516" s="8">
        <v>66</v>
      </c>
      <c r="O516" s="8"/>
      <c r="P516" s="64"/>
      <c r="Q516" s="11"/>
      <c r="R516" s="65"/>
      <c r="S516" s="65"/>
      <c r="T516" s="11"/>
      <c r="U516" s="65"/>
      <c r="V516" s="65"/>
      <c r="W516" s="11"/>
      <c r="X516" s="65"/>
      <c r="Y516" s="65"/>
      <c r="Z516" s="65"/>
      <c r="AA516" s="65"/>
      <c r="AB516" s="65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  <c r="BH516" s="11"/>
      <c r="BI516" s="11"/>
      <c r="BJ516" s="11"/>
      <c r="BK516" s="11"/>
      <c r="BL516" s="11"/>
      <c r="BM516" s="11"/>
      <c r="BN516" s="11"/>
      <c r="BO516" s="11"/>
      <c r="BP516" s="11"/>
      <c r="BQ516" s="11"/>
      <c r="BR516" s="11"/>
      <c r="BS516" s="11"/>
      <c r="BT516" s="11"/>
      <c r="BU516" s="65"/>
      <c r="BV516" s="11"/>
      <c r="BW516" s="11"/>
      <c r="BX516" s="11"/>
      <c r="BY516" s="11"/>
      <c r="BZ516" s="11"/>
      <c r="CA516" s="11"/>
      <c r="CB516" s="11"/>
      <c r="CC516" s="11"/>
      <c r="CD516" s="11"/>
      <c r="CE516" s="11"/>
      <c r="CF516" s="11"/>
      <c r="CG516" s="11"/>
      <c r="CH516" s="11"/>
      <c r="CI516" s="11"/>
      <c r="CJ516" s="11"/>
      <c r="CK516" s="11"/>
      <c r="CL516" s="11"/>
      <c r="CM516" s="11"/>
      <c r="CN516" s="11"/>
      <c r="CO516" s="11"/>
      <c r="CP516" s="11"/>
      <c r="CQ516" s="11"/>
      <c r="CR516" s="11"/>
      <c r="CS516" s="11"/>
      <c r="CT516" s="11"/>
      <c r="CU516" s="11"/>
      <c r="CV516" s="11"/>
      <c r="CW516" s="11"/>
      <c r="CX516" s="11"/>
      <c r="CY516" s="11"/>
      <c r="CZ516" s="11"/>
      <c r="DA516" s="11"/>
      <c r="DB516" s="11"/>
      <c r="DC516" s="11"/>
      <c r="DD516" s="11"/>
      <c r="DE516" s="11"/>
      <c r="DF516" s="11"/>
      <c r="DG516" s="11"/>
      <c r="DH516" s="11"/>
      <c r="DI516" s="11"/>
      <c r="DJ516" s="11"/>
      <c r="DK516" s="11"/>
      <c r="DL516" s="11"/>
      <c r="DM516" s="11"/>
      <c r="DN516" s="11"/>
      <c r="DO516" s="11"/>
      <c r="DP516" s="11"/>
      <c r="DQ516" s="11"/>
      <c r="DR516" s="11"/>
      <c r="DS516" s="11"/>
      <c r="DT516" s="11"/>
      <c r="DU516" s="11"/>
      <c r="DV516" s="11"/>
      <c r="DW516" s="11"/>
      <c r="DX516" s="11"/>
    </row>
    <row r="517" spans="6:128" ht="12.75">
      <c r="F517" s="11"/>
      <c r="G517" s="9">
        <f aca="true" t="shared" si="89" ref="G517:G580">G516+1</f>
        <v>514</v>
      </c>
      <c r="H517" s="8">
        <f t="shared" si="85"/>
        <v>159.30427593990763</v>
      </c>
      <c r="I517" s="8">
        <f t="shared" si="87"/>
        <v>14.904618990828649</v>
      </c>
      <c r="J517" s="8">
        <f t="shared" si="86"/>
        <v>-30.558997574171666</v>
      </c>
      <c r="K517" s="8">
        <f t="shared" si="88"/>
        <v>128.74527836573597</v>
      </c>
      <c r="L517" s="8"/>
      <c r="M517" s="8">
        <v>15</v>
      </c>
      <c r="N517" s="8">
        <v>65</v>
      </c>
      <c r="O517" s="8"/>
      <c r="P517" s="64"/>
      <c r="Q517" s="11"/>
      <c r="R517" s="65"/>
      <c r="S517" s="65"/>
      <c r="T517" s="11"/>
      <c r="U517" s="65"/>
      <c r="V517" s="65"/>
      <c r="W517" s="11"/>
      <c r="X517" s="65"/>
      <c r="Y517" s="65"/>
      <c r="Z517" s="65"/>
      <c r="AA517" s="65"/>
      <c r="AB517" s="65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  <c r="BH517" s="11"/>
      <c r="BI517" s="11"/>
      <c r="BJ517" s="11"/>
      <c r="BK517" s="11"/>
      <c r="BL517" s="11"/>
      <c r="BM517" s="11"/>
      <c r="BN517" s="11"/>
      <c r="BO517" s="11"/>
      <c r="BP517" s="11"/>
      <c r="BQ517" s="11"/>
      <c r="BR517" s="11"/>
      <c r="BS517" s="11"/>
      <c r="BT517" s="11"/>
      <c r="BU517" s="65"/>
      <c r="BV517" s="11"/>
      <c r="BW517" s="11"/>
      <c r="BX517" s="11"/>
      <c r="BY517" s="11"/>
      <c r="BZ517" s="11"/>
      <c r="CA517" s="11"/>
      <c r="CB517" s="11"/>
      <c r="CC517" s="11"/>
      <c r="CD517" s="11"/>
      <c r="CE517" s="11"/>
      <c r="CF517" s="11"/>
      <c r="CG517" s="11"/>
      <c r="CH517" s="11"/>
      <c r="CI517" s="11"/>
      <c r="CJ517" s="11"/>
      <c r="CK517" s="11"/>
      <c r="CL517" s="11"/>
      <c r="CM517" s="11"/>
      <c r="CN517" s="11"/>
      <c r="CO517" s="11"/>
      <c r="CP517" s="11"/>
      <c r="CQ517" s="11"/>
      <c r="CR517" s="11"/>
      <c r="CS517" s="11"/>
      <c r="CT517" s="11"/>
      <c r="CU517" s="11"/>
      <c r="CV517" s="11"/>
      <c r="CW517" s="11"/>
      <c r="CX517" s="11"/>
      <c r="CY517" s="11"/>
      <c r="CZ517" s="11"/>
      <c r="DA517" s="11"/>
      <c r="DB517" s="11"/>
      <c r="DC517" s="11"/>
      <c r="DD517" s="11"/>
      <c r="DE517" s="11"/>
      <c r="DF517" s="11"/>
      <c r="DG517" s="11"/>
      <c r="DH517" s="11"/>
      <c r="DI517" s="11"/>
      <c r="DJ517" s="11"/>
      <c r="DK517" s="11"/>
      <c r="DL517" s="11"/>
      <c r="DM517" s="11"/>
      <c r="DN517" s="11"/>
      <c r="DO517" s="11"/>
      <c r="DP517" s="11"/>
      <c r="DQ517" s="11"/>
      <c r="DR517" s="11"/>
      <c r="DS517" s="11"/>
      <c r="DT517" s="11"/>
      <c r="DU517" s="11"/>
      <c r="DV517" s="11"/>
      <c r="DW517" s="11"/>
      <c r="DX517" s="11"/>
    </row>
    <row r="518" spans="6:128" ht="12.75">
      <c r="F518" s="11"/>
      <c r="G518" s="9">
        <f t="shared" si="89"/>
        <v>515</v>
      </c>
      <c r="H518" s="8">
        <f t="shared" si="85"/>
        <v>159.35347890271746</v>
      </c>
      <c r="I518" s="8">
        <f t="shared" si="87"/>
        <v>14.369020899183777</v>
      </c>
      <c r="J518" s="8">
        <f t="shared" si="86"/>
        <v>-30.8144647592461</v>
      </c>
      <c r="K518" s="8">
        <f t="shared" si="88"/>
        <v>128.53901414347135</v>
      </c>
      <c r="L518" s="8"/>
      <c r="M518" s="8">
        <v>16</v>
      </c>
      <c r="N518" s="8">
        <v>64</v>
      </c>
      <c r="O518" s="8"/>
      <c r="P518" s="64"/>
      <c r="Q518" s="11"/>
      <c r="R518" s="65"/>
      <c r="S518" s="65"/>
      <c r="T518" s="11"/>
      <c r="U518" s="65"/>
      <c r="V518" s="65"/>
      <c r="W518" s="11"/>
      <c r="X518" s="65"/>
      <c r="Y518" s="65"/>
      <c r="Z518" s="65"/>
      <c r="AA518" s="65"/>
      <c r="AB518" s="65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1"/>
      <c r="BH518" s="11"/>
      <c r="BI518" s="11"/>
      <c r="BJ518" s="11"/>
      <c r="BK518" s="11"/>
      <c r="BL518" s="11"/>
      <c r="BM518" s="11"/>
      <c r="BN518" s="11"/>
      <c r="BO518" s="11"/>
      <c r="BP518" s="11"/>
      <c r="BQ518" s="11"/>
      <c r="BR518" s="11"/>
      <c r="BS518" s="11"/>
      <c r="BT518" s="11"/>
      <c r="BU518" s="65"/>
      <c r="BV518" s="11"/>
      <c r="BW518" s="11"/>
      <c r="BX518" s="11"/>
      <c r="BY518" s="11"/>
      <c r="BZ518" s="11"/>
      <c r="CA518" s="11"/>
      <c r="CB518" s="11"/>
      <c r="CC518" s="11"/>
      <c r="CD518" s="11"/>
      <c r="CE518" s="11"/>
      <c r="CF518" s="11"/>
      <c r="CG518" s="11"/>
      <c r="CH518" s="11"/>
      <c r="CI518" s="11"/>
      <c r="CJ518" s="11"/>
      <c r="CK518" s="11"/>
      <c r="CL518" s="11"/>
      <c r="CM518" s="11"/>
      <c r="CN518" s="11"/>
      <c r="CO518" s="11"/>
      <c r="CP518" s="11"/>
      <c r="CQ518" s="11"/>
      <c r="CR518" s="11"/>
      <c r="CS518" s="11"/>
      <c r="CT518" s="11"/>
      <c r="CU518" s="11"/>
      <c r="CV518" s="11"/>
      <c r="CW518" s="11"/>
      <c r="CX518" s="11"/>
      <c r="CY518" s="11"/>
      <c r="CZ518" s="11"/>
      <c r="DA518" s="11"/>
      <c r="DB518" s="11"/>
      <c r="DC518" s="11"/>
      <c r="DD518" s="11"/>
      <c r="DE518" s="11"/>
      <c r="DF518" s="11"/>
      <c r="DG518" s="11"/>
      <c r="DH518" s="11"/>
      <c r="DI518" s="11"/>
      <c r="DJ518" s="11"/>
      <c r="DK518" s="11"/>
      <c r="DL518" s="11"/>
      <c r="DM518" s="11"/>
      <c r="DN518" s="11"/>
      <c r="DO518" s="11"/>
      <c r="DP518" s="11"/>
      <c r="DQ518" s="11"/>
      <c r="DR518" s="11"/>
      <c r="DS518" s="11"/>
      <c r="DT518" s="11"/>
      <c r="DU518" s="11"/>
      <c r="DV518" s="11"/>
      <c r="DW518" s="11"/>
      <c r="DX518" s="11"/>
    </row>
    <row r="519" spans="6:128" ht="12.75">
      <c r="F519" s="11"/>
      <c r="G519" s="9">
        <f t="shared" si="89"/>
        <v>516</v>
      </c>
      <c r="H519" s="8">
        <f t="shared" si="85"/>
        <v>159.40124682848443</v>
      </c>
      <c r="I519" s="8">
        <f t="shared" si="87"/>
        <v>13.829045864577237</v>
      </c>
      <c r="J519" s="8">
        <f t="shared" si="86"/>
        <v>-31.060545559848418</v>
      </c>
      <c r="K519" s="8">
        <f t="shared" si="88"/>
        <v>128.34070126863602</v>
      </c>
      <c r="L519" s="8"/>
      <c r="M519" s="8">
        <v>17</v>
      </c>
      <c r="N519" s="8">
        <v>63</v>
      </c>
      <c r="O519" s="8"/>
      <c r="P519" s="64"/>
      <c r="Q519" s="11"/>
      <c r="R519" s="65"/>
      <c r="S519" s="65"/>
      <c r="T519" s="11"/>
      <c r="U519" s="65"/>
      <c r="V519" s="65"/>
      <c r="W519" s="11"/>
      <c r="X519" s="65"/>
      <c r="Y519" s="65"/>
      <c r="Z519" s="65"/>
      <c r="AA519" s="65"/>
      <c r="AB519" s="65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1"/>
      <c r="BH519" s="11"/>
      <c r="BI519" s="11"/>
      <c r="BJ519" s="11"/>
      <c r="BK519" s="11"/>
      <c r="BL519" s="11"/>
      <c r="BM519" s="11"/>
      <c r="BN519" s="11"/>
      <c r="BO519" s="11"/>
      <c r="BP519" s="11"/>
      <c r="BQ519" s="11"/>
      <c r="BR519" s="11"/>
      <c r="BS519" s="11"/>
      <c r="BT519" s="11"/>
      <c r="BU519" s="65"/>
      <c r="BV519" s="11"/>
      <c r="BW519" s="11"/>
      <c r="BX519" s="11"/>
      <c r="BY519" s="11"/>
      <c r="BZ519" s="11"/>
      <c r="CA519" s="11"/>
      <c r="CB519" s="11"/>
      <c r="CC519" s="11"/>
      <c r="CD519" s="11"/>
      <c r="CE519" s="11"/>
      <c r="CF519" s="11"/>
      <c r="CG519" s="11"/>
      <c r="CH519" s="11"/>
      <c r="CI519" s="11"/>
      <c r="CJ519" s="11"/>
      <c r="CK519" s="11"/>
      <c r="CL519" s="11"/>
      <c r="CM519" s="11"/>
      <c r="CN519" s="11"/>
      <c r="CO519" s="11"/>
      <c r="CP519" s="11"/>
      <c r="CQ519" s="11"/>
      <c r="CR519" s="11"/>
      <c r="CS519" s="11"/>
      <c r="CT519" s="11"/>
      <c r="CU519" s="11"/>
      <c r="CV519" s="11"/>
      <c r="CW519" s="11"/>
      <c r="CX519" s="11"/>
      <c r="CY519" s="11"/>
      <c r="CZ519" s="11"/>
      <c r="DA519" s="11"/>
      <c r="DB519" s="11"/>
      <c r="DC519" s="11"/>
      <c r="DD519" s="11"/>
      <c r="DE519" s="11"/>
      <c r="DF519" s="11"/>
      <c r="DG519" s="11"/>
      <c r="DH519" s="11"/>
      <c r="DI519" s="11"/>
      <c r="DJ519" s="11"/>
      <c r="DK519" s="11"/>
      <c r="DL519" s="11"/>
      <c r="DM519" s="11"/>
      <c r="DN519" s="11"/>
      <c r="DO519" s="11"/>
      <c r="DP519" s="11"/>
      <c r="DQ519" s="11"/>
      <c r="DR519" s="11"/>
      <c r="DS519" s="11"/>
      <c r="DT519" s="11"/>
      <c r="DU519" s="11"/>
      <c r="DV519" s="11"/>
      <c r="DW519" s="11"/>
      <c r="DX519" s="11"/>
    </row>
    <row r="520" spans="6:128" ht="12.75">
      <c r="F520" s="11"/>
      <c r="G520" s="9">
        <f t="shared" si="89"/>
        <v>517</v>
      </c>
      <c r="H520" s="8">
        <f t="shared" si="85"/>
        <v>159.4475228347098</v>
      </c>
      <c r="I520" s="8">
        <f t="shared" si="87"/>
        <v>13.284858368635316</v>
      </c>
      <c r="J520" s="8">
        <f t="shared" si="86"/>
        <v>-31.29716501738297</v>
      </c>
      <c r="K520" s="8">
        <f t="shared" si="88"/>
        <v>128.1503578173268</v>
      </c>
      <c r="L520" s="8"/>
      <c r="M520" s="8">
        <v>18</v>
      </c>
      <c r="N520" s="8">
        <v>62</v>
      </c>
      <c r="O520" s="8"/>
      <c r="P520" s="64"/>
      <c r="Q520" s="11"/>
      <c r="R520" s="65"/>
      <c r="S520" s="65"/>
      <c r="T520" s="11"/>
      <c r="U520" s="65"/>
      <c r="V520" s="65"/>
      <c r="W520" s="11"/>
      <c r="X520" s="65"/>
      <c r="Y520" s="65"/>
      <c r="Z520" s="65"/>
      <c r="AA520" s="65"/>
      <c r="AB520" s="65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1"/>
      <c r="BH520" s="11"/>
      <c r="BI520" s="11"/>
      <c r="BJ520" s="11"/>
      <c r="BK520" s="11"/>
      <c r="BL520" s="11"/>
      <c r="BM520" s="11"/>
      <c r="BN520" s="11"/>
      <c r="BO520" s="11"/>
      <c r="BP520" s="11"/>
      <c r="BQ520" s="11"/>
      <c r="BR520" s="11"/>
      <c r="BS520" s="11"/>
      <c r="BT520" s="11"/>
      <c r="BU520" s="65"/>
      <c r="BV520" s="11"/>
      <c r="BW520" s="11"/>
      <c r="BX520" s="11"/>
      <c r="BY520" s="11"/>
      <c r="BZ520" s="11"/>
      <c r="CA520" s="11"/>
      <c r="CB520" s="11"/>
      <c r="CC520" s="11"/>
      <c r="CD520" s="11"/>
      <c r="CE520" s="11"/>
      <c r="CF520" s="11"/>
      <c r="CG520" s="11"/>
      <c r="CH520" s="11"/>
      <c r="CI520" s="11"/>
      <c r="CJ520" s="11"/>
      <c r="CK520" s="11"/>
      <c r="CL520" s="11"/>
      <c r="CM520" s="11"/>
      <c r="CN520" s="11"/>
      <c r="CO520" s="11"/>
      <c r="CP520" s="11"/>
      <c r="CQ520" s="11"/>
      <c r="CR520" s="11"/>
      <c r="CS520" s="11"/>
      <c r="CT520" s="11"/>
      <c r="CU520" s="11"/>
      <c r="CV520" s="11"/>
      <c r="CW520" s="11"/>
      <c r="CX520" s="11"/>
      <c r="CY520" s="11"/>
      <c r="CZ520" s="11"/>
      <c r="DA520" s="11"/>
      <c r="DB520" s="11"/>
      <c r="DC520" s="11"/>
      <c r="DD520" s="11"/>
      <c r="DE520" s="11"/>
      <c r="DF520" s="11"/>
      <c r="DG520" s="11"/>
      <c r="DH520" s="11"/>
      <c r="DI520" s="11"/>
      <c r="DJ520" s="11"/>
      <c r="DK520" s="11"/>
      <c r="DL520" s="11"/>
      <c r="DM520" s="11"/>
      <c r="DN520" s="11"/>
      <c r="DO520" s="11"/>
      <c r="DP520" s="11"/>
      <c r="DQ520" s="11"/>
      <c r="DR520" s="11"/>
      <c r="DS520" s="11"/>
      <c r="DT520" s="11"/>
      <c r="DU520" s="11"/>
      <c r="DV520" s="11"/>
      <c r="DW520" s="11"/>
      <c r="DX520" s="11"/>
    </row>
    <row r="521" spans="6:128" ht="12.75">
      <c r="F521" s="11"/>
      <c r="G521" s="9">
        <f t="shared" si="89"/>
        <v>518</v>
      </c>
      <c r="H521" s="8">
        <f t="shared" si="85"/>
        <v>159.49225186383111</v>
      </c>
      <c r="I521" s="8">
        <f t="shared" si="87"/>
        <v>12.736624176141053</v>
      </c>
      <c r="J521" s="8">
        <f t="shared" si="86"/>
        <v>-31.524251055270753</v>
      </c>
      <c r="K521" s="8">
        <f t="shared" si="88"/>
        <v>127.96800080856036</v>
      </c>
      <c r="L521" s="8"/>
      <c r="M521" s="8">
        <v>19</v>
      </c>
      <c r="N521" s="8">
        <v>61</v>
      </c>
      <c r="O521" s="8"/>
      <c r="P521" s="64"/>
      <c r="Q521" s="11"/>
      <c r="R521" s="65"/>
      <c r="S521" s="65"/>
      <c r="T521" s="11"/>
      <c r="U521" s="65"/>
      <c r="V521" s="65"/>
      <c r="W521" s="11"/>
      <c r="X521" s="65"/>
      <c r="Y521" s="65"/>
      <c r="Z521" s="65"/>
      <c r="AA521" s="65"/>
      <c r="AB521" s="65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1"/>
      <c r="BH521" s="11"/>
      <c r="BI521" s="11"/>
      <c r="BJ521" s="11"/>
      <c r="BK521" s="11"/>
      <c r="BL521" s="11"/>
      <c r="BM521" s="11"/>
      <c r="BN521" s="11"/>
      <c r="BO521" s="11"/>
      <c r="BP521" s="11"/>
      <c r="BQ521" s="11"/>
      <c r="BR521" s="11"/>
      <c r="BS521" s="11"/>
      <c r="BT521" s="11"/>
      <c r="BU521" s="65"/>
      <c r="BV521" s="11"/>
      <c r="BW521" s="11"/>
      <c r="BX521" s="11"/>
      <c r="BY521" s="11"/>
      <c r="BZ521" s="11"/>
      <c r="CA521" s="11"/>
      <c r="CB521" s="11"/>
      <c r="CC521" s="11"/>
      <c r="CD521" s="11"/>
      <c r="CE521" s="11"/>
      <c r="CF521" s="11"/>
      <c r="CG521" s="11"/>
      <c r="CH521" s="11"/>
      <c r="CI521" s="11"/>
      <c r="CJ521" s="11"/>
      <c r="CK521" s="11"/>
      <c r="CL521" s="11"/>
      <c r="CM521" s="11"/>
      <c r="CN521" s="11"/>
      <c r="CO521" s="11"/>
      <c r="CP521" s="11"/>
      <c r="CQ521" s="11"/>
      <c r="CR521" s="11"/>
      <c r="CS521" s="11"/>
      <c r="CT521" s="11"/>
      <c r="CU521" s="11"/>
      <c r="CV521" s="11"/>
      <c r="CW521" s="11"/>
      <c r="CX521" s="11"/>
      <c r="CY521" s="11"/>
      <c r="CZ521" s="11"/>
      <c r="DA521" s="11"/>
      <c r="DB521" s="11"/>
      <c r="DC521" s="11"/>
      <c r="DD521" s="11"/>
      <c r="DE521" s="11"/>
      <c r="DF521" s="11"/>
      <c r="DG521" s="11"/>
      <c r="DH521" s="11"/>
      <c r="DI521" s="11"/>
      <c r="DJ521" s="11"/>
      <c r="DK521" s="11"/>
      <c r="DL521" s="11"/>
      <c r="DM521" s="11"/>
      <c r="DN521" s="11"/>
      <c r="DO521" s="11"/>
      <c r="DP521" s="11"/>
      <c r="DQ521" s="11"/>
      <c r="DR521" s="11"/>
      <c r="DS521" s="11"/>
      <c r="DT521" s="11"/>
      <c r="DU521" s="11"/>
      <c r="DV521" s="11"/>
      <c r="DW521" s="11"/>
      <c r="DX521" s="11"/>
    </row>
    <row r="522" spans="6:128" ht="12.75">
      <c r="F522" s="11"/>
      <c r="G522" s="9">
        <f t="shared" si="89"/>
        <v>519</v>
      </c>
      <c r="H522" s="8">
        <f t="shared" si="85"/>
        <v>159.5353807439777</v>
      </c>
      <c r="I522" s="8">
        <f t="shared" si="87"/>
        <v>12.184510284540229</v>
      </c>
      <c r="J522" s="8">
        <f t="shared" si="86"/>
        <v>-31.74173450090485</v>
      </c>
      <c r="K522" s="8">
        <f t="shared" si="88"/>
        <v>127.79364624307284</v>
      </c>
      <c r="L522" s="8"/>
      <c r="M522" s="8">
        <v>20</v>
      </c>
      <c r="N522" s="8">
        <v>60</v>
      </c>
      <c r="O522" s="8"/>
      <c r="P522" s="64"/>
      <c r="Q522" s="11"/>
      <c r="R522" s="65"/>
      <c r="S522" s="65"/>
      <c r="T522" s="11"/>
      <c r="U522" s="65"/>
      <c r="V522" s="65"/>
      <c r="W522" s="11"/>
      <c r="X522" s="65"/>
      <c r="Y522" s="65"/>
      <c r="Z522" s="65"/>
      <c r="AA522" s="65"/>
      <c r="AB522" s="65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1"/>
      <c r="BH522" s="11"/>
      <c r="BI522" s="11"/>
      <c r="BJ522" s="11"/>
      <c r="BK522" s="11"/>
      <c r="BL522" s="11"/>
      <c r="BM522" s="11"/>
      <c r="BN522" s="11"/>
      <c r="BO522" s="11"/>
      <c r="BP522" s="11"/>
      <c r="BQ522" s="11"/>
      <c r="BR522" s="11"/>
      <c r="BS522" s="11"/>
      <c r="BT522" s="11"/>
      <c r="BU522" s="65"/>
      <c r="BV522" s="11"/>
      <c r="BW522" s="11"/>
      <c r="BX522" s="11"/>
      <c r="BY522" s="11"/>
      <c r="BZ522" s="11"/>
      <c r="CA522" s="11"/>
      <c r="CB522" s="11"/>
      <c r="CC522" s="11"/>
      <c r="CD522" s="11"/>
      <c r="CE522" s="11"/>
      <c r="CF522" s="11"/>
      <c r="CG522" s="11"/>
      <c r="CH522" s="11"/>
      <c r="CI522" s="11"/>
      <c r="CJ522" s="11"/>
      <c r="CK522" s="11"/>
      <c r="CL522" s="11"/>
      <c r="CM522" s="11"/>
      <c r="CN522" s="11"/>
      <c r="CO522" s="11"/>
      <c r="CP522" s="11"/>
      <c r="CQ522" s="11"/>
      <c r="CR522" s="11"/>
      <c r="CS522" s="11"/>
      <c r="CT522" s="11"/>
      <c r="CU522" s="11"/>
      <c r="CV522" s="11"/>
      <c r="CW522" s="11"/>
      <c r="CX522" s="11"/>
      <c r="CY522" s="11"/>
      <c r="CZ522" s="11"/>
      <c r="DA522" s="11"/>
      <c r="DB522" s="11"/>
      <c r="DC522" s="11"/>
      <c r="DD522" s="11"/>
      <c r="DE522" s="11"/>
      <c r="DF522" s="11"/>
      <c r="DG522" s="11"/>
      <c r="DH522" s="11"/>
      <c r="DI522" s="11"/>
      <c r="DJ522" s="11"/>
      <c r="DK522" s="11"/>
      <c r="DL522" s="11"/>
      <c r="DM522" s="11"/>
      <c r="DN522" s="11"/>
      <c r="DO522" s="11"/>
      <c r="DP522" s="11"/>
      <c r="DQ522" s="11"/>
      <c r="DR522" s="11"/>
      <c r="DS522" s="11"/>
      <c r="DT522" s="11"/>
      <c r="DU522" s="11"/>
      <c r="DV522" s="11"/>
      <c r="DW522" s="11"/>
      <c r="DX522" s="11"/>
    </row>
    <row r="523" spans="6:128" ht="12.75">
      <c r="F523" s="11"/>
      <c r="G523" s="9">
        <f t="shared" si="89"/>
        <v>520</v>
      </c>
      <c r="H523" s="8">
        <f t="shared" si="85"/>
        <v>159.5768582474375</v>
      </c>
      <c r="I523" s="8">
        <f t="shared" si="87"/>
        <v>11.628684873072736</v>
      </c>
      <c r="J523" s="8">
        <f t="shared" si="86"/>
        <v>-31.949549106720887</v>
      </c>
      <c r="K523" s="8">
        <f t="shared" si="88"/>
        <v>127.62730914071662</v>
      </c>
      <c r="L523" s="8"/>
      <c r="M523" s="8">
        <v>21</v>
      </c>
      <c r="N523" s="8">
        <v>59</v>
      </c>
      <c r="O523" s="8"/>
      <c r="P523" s="64"/>
      <c r="Q523" s="11"/>
      <c r="R523" s="65"/>
      <c r="S523" s="65"/>
      <c r="T523" s="11"/>
      <c r="U523" s="65"/>
      <c r="V523" s="65"/>
      <c r="W523" s="11"/>
      <c r="X523" s="65"/>
      <c r="Y523" s="65"/>
      <c r="Z523" s="65"/>
      <c r="AA523" s="65"/>
      <c r="AB523" s="65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1"/>
      <c r="BH523" s="11"/>
      <c r="BI523" s="11"/>
      <c r="BJ523" s="11"/>
      <c r="BK523" s="11"/>
      <c r="BL523" s="11"/>
      <c r="BM523" s="11"/>
      <c r="BN523" s="11"/>
      <c r="BO523" s="11"/>
      <c r="BP523" s="11"/>
      <c r="BQ523" s="11"/>
      <c r="BR523" s="11"/>
      <c r="BS523" s="11"/>
      <c r="BT523" s="11"/>
      <c r="BU523" s="65"/>
      <c r="BV523" s="11"/>
      <c r="BW523" s="11"/>
      <c r="BX523" s="11"/>
      <c r="BY523" s="11"/>
      <c r="BZ523" s="11"/>
      <c r="CA523" s="11"/>
      <c r="CB523" s="11"/>
      <c r="CC523" s="11"/>
      <c r="CD523" s="11"/>
      <c r="CE523" s="11"/>
      <c r="CF523" s="11"/>
      <c r="CG523" s="11"/>
      <c r="CH523" s="11"/>
      <c r="CI523" s="11"/>
      <c r="CJ523" s="11"/>
      <c r="CK523" s="11"/>
      <c r="CL523" s="11"/>
      <c r="CM523" s="11"/>
      <c r="CN523" s="11"/>
      <c r="CO523" s="11"/>
      <c r="CP523" s="11"/>
      <c r="CQ523" s="11"/>
      <c r="CR523" s="11"/>
      <c r="CS523" s="11"/>
      <c r="CT523" s="11"/>
      <c r="CU523" s="11"/>
      <c r="CV523" s="11"/>
      <c r="CW523" s="11"/>
      <c r="CX523" s="11"/>
      <c r="CY523" s="11"/>
      <c r="CZ523" s="11"/>
      <c r="DA523" s="11"/>
      <c r="DB523" s="11"/>
      <c r="DC523" s="11"/>
      <c r="DD523" s="11"/>
      <c r="DE523" s="11"/>
      <c r="DF523" s="11"/>
      <c r="DG523" s="11"/>
      <c r="DH523" s="11"/>
      <c r="DI523" s="11"/>
      <c r="DJ523" s="11"/>
      <c r="DK523" s="11"/>
      <c r="DL523" s="11"/>
      <c r="DM523" s="11"/>
      <c r="DN523" s="11"/>
      <c r="DO523" s="11"/>
      <c r="DP523" s="11"/>
      <c r="DQ523" s="11"/>
      <c r="DR523" s="11"/>
      <c r="DS523" s="11"/>
      <c r="DT523" s="11"/>
      <c r="DU523" s="11"/>
      <c r="DV523" s="11"/>
      <c r="DW523" s="11"/>
      <c r="DX523" s="11"/>
    </row>
    <row r="524" spans="6:128" ht="12.75">
      <c r="F524" s="11"/>
      <c r="G524" s="9">
        <f t="shared" si="89"/>
        <v>521</v>
      </c>
      <c r="H524" s="8">
        <f t="shared" si="85"/>
        <v>159.61663514679378</v>
      </c>
      <c r="I524" s="8">
        <f t="shared" si="87"/>
        <v>11.06931725154336</v>
      </c>
      <c r="J524" s="8">
        <f t="shared" si="86"/>
        <v>-32.14763157037676</v>
      </c>
      <c r="K524" s="8">
        <f t="shared" si="88"/>
        <v>127.46900357641702</v>
      </c>
      <c r="L524" s="8"/>
      <c r="M524" s="8">
        <v>22</v>
      </c>
      <c r="N524" s="8">
        <v>58</v>
      </c>
      <c r="O524" s="8"/>
      <c r="P524" s="64"/>
      <c r="Q524" s="11"/>
      <c r="R524" s="65"/>
      <c r="S524" s="65"/>
      <c r="T524" s="11"/>
      <c r="U524" s="65"/>
      <c r="V524" s="65"/>
      <c r="W524" s="11"/>
      <c r="X524" s="65"/>
      <c r="Y524" s="65"/>
      <c r="Z524" s="65"/>
      <c r="AA524" s="65"/>
      <c r="AB524" s="65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1"/>
      <c r="BH524" s="11"/>
      <c r="BI524" s="11"/>
      <c r="BJ524" s="11"/>
      <c r="BK524" s="11"/>
      <c r="BL524" s="11"/>
      <c r="BM524" s="11"/>
      <c r="BN524" s="11"/>
      <c r="BO524" s="11"/>
      <c r="BP524" s="11"/>
      <c r="BQ524" s="11"/>
      <c r="BR524" s="11"/>
      <c r="BS524" s="11"/>
      <c r="BT524" s="11"/>
      <c r="BU524" s="65"/>
      <c r="BV524" s="11"/>
      <c r="BW524" s="11"/>
      <c r="BX524" s="11"/>
      <c r="BY524" s="11"/>
      <c r="BZ524" s="11"/>
      <c r="CA524" s="11"/>
      <c r="CB524" s="11"/>
      <c r="CC524" s="11"/>
      <c r="CD524" s="11"/>
      <c r="CE524" s="11"/>
      <c r="CF524" s="11"/>
      <c r="CG524" s="11"/>
      <c r="CH524" s="11"/>
      <c r="CI524" s="11"/>
      <c r="CJ524" s="11"/>
      <c r="CK524" s="11"/>
      <c r="CL524" s="11"/>
      <c r="CM524" s="11"/>
      <c r="CN524" s="11"/>
      <c r="CO524" s="11"/>
      <c r="CP524" s="11"/>
      <c r="CQ524" s="11"/>
      <c r="CR524" s="11"/>
      <c r="CS524" s="11"/>
      <c r="CT524" s="11"/>
      <c r="CU524" s="11"/>
      <c r="CV524" s="11"/>
      <c r="CW524" s="11"/>
      <c r="CX524" s="11"/>
      <c r="CY524" s="11"/>
      <c r="CZ524" s="11"/>
      <c r="DA524" s="11"/>
      <c r="DB524" s="11"/>
      <c r="DC524" s="11"/>
      <c r="DD524" s="11"/>
      <c r="DE524" s="11"/>
      <c r="DF524" s="11"/>
      <c r="DG524" s="11"/>
      <c r="DH524" s="11"/>
      <c r="DI524" s="11"/>
      <c r="DJ524" s="11"/>
      <c r="DK524" s="11"/>
      <c r="DL524" s="11"/>
      <c r="DM524" s="11"/>
      <c r="DN524" s="11"/>
      <c r="DO524" s="11"/>
      <c r="DP524" s="11"/>
      <c r="DQ524" s="11"/>
      <c r="DR524" s="11"/>
      <c r="DS524" s="11"/>
      <c r="DT524" s="11"/>
      <c r="DU524" s="11"/>
      <c r="DV524" s="11"/>
      <c r="DW524" s="11"/>
      <c r="DX524" s="11"/>
    </row>
    <row r="525" spans="6:128" ht="12.75">
      <c r="F525" s="11"/>
      <c r="G525" s="9">
        <f t="shared" si="89"/>
        <v>522</v>
      </c>
      <c r="H525" s="8">
        <f t="shared" si="85"/>
        <v>159.65466426869187</v>
      </c>
      <c r="I525" s="8">
        <f t="shared" si="87"/>
        <v>10.506577808748224</v>
      </c>
      <c r="J525" s="8">
        <f t="shared" si="86"/>
        <v>-32.33592155403522</v>
      </c>
      <c r="K525" s="8">
        <f t="shared" si="88"/>
        <v>127.31874271465665</v>
      </c>
      <c r="L525" s="8"/>
      <c r="M525" s="8">
        <v>23</v>
      </c>
      <c r="N525" s="8">
        <v>57</v>
      </c>
      <c r="O525" s="8"/>
      <c r="P525" s="64"/>
      <c r="Q525" s="11"/>
      <c r="R525" s="65"/>
      <c r="S525" s="65"/>
      <c r="T525" s="11"/>
      <c r="U525" s="65"/>
      <c r="V525" s="65"/>
      <c r="W525" s="11"/>
      <c r="X525" s="65"/>
      <c r="Y525" s="65"/>
      <c r="Z525" s="65"/>
      <c r="AA525" s="65"/>
      <c r="AB525" s="65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1"/>
      <c r="BH525" s="11"/>
      <c r="BI525" s="11"/>
      <c r="BJ525" s="11"/>
      <c r="BK525" s="11"/>
      <c r="BL525" s="11"/>
      <c r="BM525" s="11"/>
      <c r="BN525" s="11"/>
      <c r="BO525" s="11"/>
      <c r="BP525" s="11"/>
      <c r="BQ525" s="11"/>
      <c r="BR525" s="11"/>
      <c r="BS525" s="11"/>
      <c r="BT525" s="11"/>
      <c r="BU525" s="65"/>
      <c r="BV525" s="11"/>
      <c r="BW525" s="11"/>
      <c r="BX525" s="11"/>
      <c r="BY525" s="11"/>
      <c r="BZ525" s="11"/>
      <c r="CA525" s="11"/>
      <c r="CB525" s="11"/>
      <c r="CC525" s="11"/>
      <c r="CD525" s="11"/>
      <c r="CE525" s="11"/>
      <c r="CF525" s="11"/>
      <c r="CG525" s="11"/>
      <c r="CH525" s="11"/>
      <c r="CI525" s="11"/>
      <c r="CJ525" s="11"/>
      <c r="CK525" s="11"/>
      <c r="CL525" s="11"/>
      <c r="CM525" s="11"/>
      <c r="CN525" s="11"/>
      <c r="CO525" s="11"/>
      <c r="CP525" s="11"/>
      <c r="CQ525" s="11"/>
      <c r="CR525" s="11"/>
      <c r="CS525" s="11"/>
      <c r="CT525" s="11"/>
      <c r="CU525" s="11"/>
      <c r="CV525" s="11"/>
      <c r="CW525" s="11"/>
      <c r="CX525" s="11"/>
      <c r="CY525" s="11"/>
      <c r="CZ525" s="11"/>
      <c r="DA525" s="11"/>
      <c r="DB525" s="11"/>
      <c r="DC525" s="11"/>
      <c r="DD525" s="11"/>
      <c r="DE525" s="11"/>
      <c r="DF525" s="11"/>
      <c r="DG525" s="11"/>
      <c r="DH525" s="11"/>
      <c r="DI525" s="11"/>
      <c r="DJ525" s="11"/>
      <c r="DK525" s="11"/>
      <c r="DL525" s="11"/>
      <c r="DM525" s="11"/>
      <c r="DN525" s="11"/>
      <c r="DO525" s="11"/>
      <c r="DP525" s="11"/>
      <c r="DQ525" s="11"/>
      <c r="DR525" s="11"/>
      <c r="DS525" s="11"/>
      <c r="DT525" s="11"/>
      <c r="DU525" s="11"/>
      <c r="DV525" s="11"/>
      <c r="DW525" s="11"/>
      <c r="DX525" s="11"/>
    </row>
    <row r="526" spans="6:128" ht="12.75">
      <c r="F526" s="11"/>
      <c r="G526" s="9">
        <f t="shared" si="89"/>
        <v>523</v>
      </c>
      <c r="H526" s="8">
        <f t="shared" si="85"/>
        <v>159.69090054519955</v>
      </c>
      <c r="I526" s="8">
        <f t="shared" si="87"/>
        <v>9.940637960573037</v>
      </c>
      <c r="J526" s="8">
        <f t="shared" si="86"/>
        <v>-32.51436170274321</v>
      </c>
      <c r="K526" s="8">
        <f t="shared" si="88"/>
        <v>127.17653884245635</v>
      </c>
      <c r="L526" s="8"/>
      <c r="M526" s="8">
        <v>24</v>
      </c>
      <c r="N526" s="8">
        <v>56</v>
      </c>
      <c r="O526" s="8"/>
      <c r="P526" s="64"/>
      <c r="Q526" s="11"/>
      <c r="R526" s="65"/>
      <c r="S526" s="65"/>
      <c r="T526" s="11"/>
      <c r="U526" s="65"/>
      <c r="V526" s="65"/>
      <c r="W526" s="11"/>
      <c r="X526" s="65"/>
      <c r="Y526" s="65"/>
      <c r="Z526" s="65"/>
      <c r="AA526" s="65"/>
      <c r="AB526" s="65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1"/>
      <c r="BH526" s="11"/>
      <c r="BI526" s="11"/>
      <c r="BJ526" s="11"/>
      <c r="BK526" s="11"/>
      <c r="BL526" s="11"/>
      <c r="BM526" s="11"/>
      <c r="BN526" s="11"/>
      <c r="BO526" s="11"/>
      <c r="BP526" s="11"/>
      <c r="BQ526" s="11"/>
      <c r="BR526" s="11"/>
      <c r="BS526" s="11"/>
      <c r="BT526" s="11"/>
      <c r="BU526" s="65"/>
      <c r="BV526" s="11"/>
      <c r="BW526" s="11"/>
      <c r="BX526" s="11"/>
      <c r="BY526" s="11"/>
      <c r="BZ526" s="11"/>
      <c r="CA526" s="11"/>
      <c r="CB526" s="11"/>
      <c r="CC526" s="11"/>
      <c r="CD526" s="11"/>
      <c r="CE526" s="11"/>
      <c r="CF526" s="11"/>
      <c r="CG526" s="11"/>
      <c r="CH526" s="11"/>
      <c r="CI526" s="11"/>
      <c r="CJ526" s="11"/>
      <c r="CK526" s="11"/>
      <c r="CL526" s="11"/>
      <c r="CM526" s="11"/>
      <c r="CN526" s="11"/>
      <c r="CO526" s="11"/>
      <c r="CP526" s="11"/>
      <c r="CQ526" s="11"/>
      <c r="CR526" s="11"/>
      <c r="CS526" s="11"/>
      <c r="CT526" s="11"/>
      <c r="CU526" s="11"/>
      <c r="CV526" s="11"/>
      <c r="CW526" s="11"/>
      <c r="CX526" s="11"/>
      <c r="CY526" s="11"/>
      <c r="CZ526" s="11"/>
      <c r="DA526" s="11"/>
      <c r="DB526" s="11"/>
      <c r="DC526" s="11"/>
      <c r="DD526" s="11"/>
      <c r="DE526" s="11"/>
      <c r="DF526" s="11"/>
      <c r="DG526" s="11"/>
      <c r="DH526" s="11"/>
      <c r="DI526" s="11"/>
      <c r="DJ526" s="11"/>
      <c r="DK526" s="11"/>
      <c r="DL526" s="11"/>
      <c r="DM526" s="11"/>
      <c r="DN526" s="11"/>
      <c r="DO526" s="11"/>
      <c r="DP526" s="11"/>
      <c r="DQ526" s="11"/>
      <c r="DR526" s="11"/>
      <c r="DS526" s="11"/>
      <c r="DT526" s="11"/>
      <c r="DU526" s="11"/>
      <c r="DV526" s="11"/>
      <c r="DW526" s="11"/>
      <c r="DX526" s="11"/>
    </row>
    <row r="527" spans="6:128" ht="12.75">
      <c r="F527" s="11"/>
      <c r="G527" s="9">
        <f t="shared" si="89"/>
        <v>524</v>
      </c>
      <c r="H527" s="8">
        <f t="shared" si="85"/>
        <v>159.72530106272586</v>
      </c>
      <c r="I527" s="8">
        <f t="shared" si="87"/>
        <v>9.37167009777794</v>
      </c>
      <c r="J527" s="8">
        <f t="shared" si="86"/>
        <v>-32.68289766190285</v>
      </c>
      <c r="K527" s="8">
        <f t="shared" si="88"/>
        <v>127.04240340082302</v>
      </c>
      <c r="L527" s="8"/>
      <c r="M527" s="8">
        <v>25</v>
      </c>
      <c r="N527" s="8">
        <v>55</v>
      </c>
      <c r="O527" s="8"/>
      <c r="P527" s="64"/>
      <c r="Q527" s="11"/>
      <c r="R527" s="65"/>
      <c r="S527" s="65"/>
      <c r="T527" s="11"/>
      <c r="U527" s="65"/>
      <c r="V527" s="65"/>
      <c r="W527" s="11"/>
      <c r="X527" s="65"/>
      <c r="Y527" s="65"/>
      <c r="Z527" s="65"/>
      <c r="AA527" s="65"/>
      <c r="AB527" s="65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1"/>
      <c r="BH527" s="11"/>
      <c r="BI527" s="11"/>
      <c r="BJ527" s="11"/>
      <c r="BK527" s="11"/>
      <c r="BL527" s="11"/>
      <c r="BM527" s="11"/>
      <c r="BN527" s="11"/>
      <c r="BO527" s="11"/>
      <c r="BP527" s="11"/>
      <c r="BQ527" s="11"/>
      <c r="BR527" s="11"/>
      <c r="BS527" s="11"/>
      <c r="BT527" s="11"/>
      <c r="BU527" s="65"/>
      <c r="BV527" s="11"/>
      <c r="BW527" s="11"/>
      <c r="BX527" s="11"/>
      <c r="BY527" s="11"/>
      <c r="BZ527" s="11"/>
      <c r="CA527" s="11"/>
      <c r="CB527" s="11"/>
      <c r="CC527" s="11"/>
      <c r="CD527" s="11"/>
      <c r="CE527" s="11"/>
      <c r="CF527" s="11"/>
      <c r="CG527" s="11"/>
      <c r="CH527" s="11"/>
      <c r="CI527" s="11"/>
      <c r="CJ527" s="11"/>
      <c r="CK527" s="11"/>
      <c r="CL527" s="11"/>
      <c r="CM527" s="11"/>
      <c r="CN527" s="11"/>
      <c r="CO527" s="11"/>
      <c r="CP527" s="11"/>
      <c r="CQ527" s="11"/>
      <c r="CR527" s="11"/>
      <c r="CS527" s="11"/>
      <c r="CT527" s="11"/>
      <c r="CU527" s="11"/>
      <c r="CV527" s="11"/>
      <c r="CW527" s="11"/>
      <c r="CX527" s="11"/>
      <c r="CY527" s="11"/>
      <c r="CZ527" s="11"/>
      <c r="DA527" s="11"/>
      <c r="DB527" s="11"/>
      <c r="DC527" s="11"/>
      <c r="DD527" s="11"/>
      <c r="DE527" s="11"/>
      <c r="DF527" s="11"/>
      <c r="DG527" s="11"/>
      <c r="DH527" s="11"/>
      <c r="DI527" s="11"/>
      <c r="DJ527" s="11"/>
      <c r="DK527" s="11"/>
      <c r="DL527" s="11"/>
      <c r="DM527" s="11"/>
      <c r="DN527" s="11"/>
      <c r="DO527" s="11"/>
      <c r="DP527" s="11"/>
      <c r="DQ527" s="11"/>
      <c r="DR527" s="11"/>
      <c r="DS527" s="11"/>
      <c r="DT527" s="11"/>
      <c r="DU527" s="11"/>
      <c r="DV527" s="11"/>
      <c r="DW527" s="11"/>
      <c r="DX527" s="11"/>
    </row>
    <row r="528" spans="6:128" ht="12.75">
      <c r="F528" s="11"/>
      <c r="G528" s="9">
        <f t="shared" si="89"/>
        <v>525</v>
      </c>
      <c r="H528" s="8">
        <f t="shared" si="85"/>
        <v>159.75782510846662</v>
      </c>
      <c r="I528" s="8">
        <f t="shared" si="87"/>
        <v>8.799847533485707</v>
      </c>
      <c r="J528" s="8">
        <f t="shared" si="86"/>
        <v>-32.84147809382832</v>
      </c>
      <c r="K528" s="8">
        <f t="shared" si="88"/>
        <v>126.91634701463829</v>
      </c>
      <c r="L528" s="8"/>
      <c r="M528" s="8">
        <v>26</v>
      </c>
      <c r="N528" s="8">
        <v>54</v>
      </c>
      <c r="O528" s="8"/>
      <c r="P528" s="64"/>
      <c r="Q528" s="11"/>
      <c r="R528" s="65"/>
      <c r="S528" s="65"/>
      <c r="T528" s="11"/>
      <c r="U528" s="65"/>
      <c r="V528" s="65"/>
      <c r="W528" s="11"/>
      <c r="X528" s="65"/>
      <c r="Y528" s="65"/>
      <c r="Z528" s="65"/>
      <c r="AA528" s="65"/>
      <c r="AB528" s="65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  <c r="BA528" s="11"/>
      <c r="BB528" s="11"/>
      <c r="BC528" s="11"/>
      <c r="BD528" s="11"/>
      <c r="BE528" s="11"/>
      <c r="BF528" s="11"/>
      <c r="BG528" s="11"/>
      <c r="BH528" s="11"/>
      <c r="BI528" s="11"/>
      <c r="BJ528" s="11"/>
      <c r="BK528" s="11"/>
      <c r="BL528" s="11"/>
      <c r="BM528" s="11"/>
      <c r="BN528" s="11"/>
      <c r="BO528" s="11"/>
      <c r="BP528" s="11"/>
      <c r="BQ528" s="11"/>
      <c r="BR528" s="11"/>
      <c r="BS528" s="11"/>
      <c r="BT528" s="11"/>
      <c r="BU528" s="65"/>
      <c r="BV528" s="11"/>
      <c r="BW528" s="11"/>
      <c r="BX528" s="11"/>
      <c r="BY528" s="11"/>
      <c r="BZ528" s="11"/>
      <c r="CA528" s="11"/>
      <c r="CB528" s="11"/>
      <c r="CC528" s="11"/>
      <c r="CD528" s="11"/>
      <c r="CE528" s="11"/>
      <c r="CF528" s="11"/>
      <c r="CG528" s="11"/>
      <c r="CH528" s="11"/>
      <c r="CI528" s="11"/>
      <c r="CJ528" s="11"/>
      <c r="CK528" s="11"/>
      <c r="CL528" s="11"/>
      <c r="CM528" s="11"/>
      <c r="CN528" s="11"/>
      <c r="CO528" s="11"/>
      <c r="CP528" s="11"/>
      <c r="CQ528" s="11"/>
      <c r="CR528" s="11"/>
      <c r="CS528" s="11"/>
      <c r="CT528" s="11"/>
      <c r="CU528" s="11"/>
      <c r="CV528" s="11"/>
      <c r="CW528" s="11"/>
      <c r="CX528" s="11"/>
      <c r="CY528" s="11"/>
      <c r="CZ528" s="11"/>
      <c r="DA528" s="11"/>
      <c r="DB528" s="11"/>
      <c r="DC528" s="11"/>
      <c r="DD528" s="11"/>
      <c r="DE528" s="11"/>
      <c r="DF528" s="11"/>
      <c r="DG528" s="11"/>
      <c r="DH528" s="11"/>
      <c r="DI528" s="11"/>
      <c r="DJ528" s="11"/>
      <c r="DK528" s="11"/>
      <c r="DL528" s="11"/>
      <c r="DM528" s="11"/>
      <c r="DN528" s="11"/>
      <c r="DO528" s="11"/>
      <c r="DP528" s="11"/>
      <c r="DQ528" s="11"/>
      <c r="DR528" s="11"/>
      <c r="DS528" s="11"/>
      <c r="DT528" s="11"/>
      <c r="DU528" s="11"/>
      <c r="DV528" s="11"/>
      <c r="DW528" s="11"/>
      <c r="DX528" s="11"/>
    </row>
    <row r="529" spans="6:128" ht="12.75">
      <c r="F529" s="11"/>
      <c r="G529" s="9">
        <f t="shared" si="89"/>
        <v>526</v>
      </c>
      <c r="H529" s="8">
        <f t="shared" si="85"/>
        <v>159.78843421434624</v>
      </c>
      <c r="I529" s="8">
        <f t="shared" si="87"/>
        <v>8.225344450388683</v>
      </c>
      <c r="J529" s="8">
        <f t="shared" si="86"/>
        <v>-32.99005469338388</v>
      </c>
      <c r="K529" s="8">
        <f t="shared" si="88"/>
        <v>126.79837952096236</v>
      </c>
      <c r="L529" s="8"/>
      <c r="M529" s="8">
        <v>27</v>
      </c>
      <c r="N529" s="8">
        <v>53</v>
      </c>
      <c r="O529" s="8"/>
      <c r="P529" s="64"/>
      <c r="Q529" s="11"/>
      <c r="R529" s="65"/>
      <c r="S529" s="65"/>
      <c r="T529" s="11"/>
      <c r="U529" s="65"/>
      <c r="V529" s="65"/>
      <c r="W529" s="11"/>
      <c r="X529" s="65"/>
      <c r="Y529" s="65"/>
      <c r="Z529" s="65"/>
      <c r="AA529" s="65"/>
      <c r="AB529" s="65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  <c r="AZ529" s="11"/>
      <c r="BA529" s="11"/>
      <c r="BB529" s="11"/>
      <c r="BC529" s="11"/>
      <c r="BD529" s="11"/>
      <c r="BE529" s="11"/>
      <c r="BF529" s="11"/>
      <c r="BG529" s="11"/>
      <c r="BH529" s="11"/>
      <c r="BI529" s="11"/>
      <c r="BJ529" s="11"/>
      <c r="BK529" s="11"/>
      <c r="BL529" s="11"/>
      <c r="BM529" s="11"/>
      <c r="BN529" s="11"/>
      <c r="BO529" s="11"/>
      <c r="BP529" s="11"/>
      <c r="BQ529" s="11"/>
      <c r="BR529" s="11"/>
      <c r="BS529" s="11"/>
      <c r="BT529" s="11"/>
      <c r="BU529" s="65"/>
      <c r="BV529" s="11"/>
      <c r="BW529" s="11"/>
      <c r="BX529" s="11"/>
      <c r="BY529" s="11"/>
      <c r="BZ529" s="11"/>
      <c r="CA529" s="11"/>
      <c r="CB529" s="11"/>
      <c r="CC529" s="11"/>
      <c r="CD529" s="11"/>
      <c r="CE529" s="11"/>
      <c r="CF529" s="11"/>
      <c r="CG529" s="11"/>
      <c r="CH529" s="11"/>
      <c r="CI529" s="11"/>
      <c r="CJ529" s="11"/>
      <c r="CK529" s="11"/>
      <c r="CL529" s="11"/>
      <c r="CM529" s="11"/>
      <c r="CN529" s="11"/>
      <c r="CO529" s="11"/>
      <c r="CP529" s="11"/>
      <c r="CQ529" s="11"/>
      <c r="CR529" s="11"/>
      <c r="CS529" s="11"/>
      <c r="CT529" s="11"/>
      <c r="CU529" s="11"/>
      <c r="CV529" s="11"/>
      <c r="CW529" s="11"/>
      <c r="CX529" s="11"/>
      <c r="CY529" s="11"/>
      <c r="CZ529" s="11"/>
      <c r="DA529" s="11"/>
      <c r="DB529" s="11"/>
      <c r="DC529" s="11"/>
      <c r="DD529" s="11"/>
      <c r="DE529" s="11"/>
      <c r="DF529" s="11"/>
      <c r="DG529" s="11"/>
      <c r="DH529" s="11"/>
      <c r="DI529" s="11"/>
      <c r="DJ529" s="11"/>
      <c r="DK529" s="11"/>
      <c r="DL529" s="11"/>
      <c r="DM529" s="11"/>
      <c r="DN529" s="11"/>
      <c r="DO529" s="11"/>
      <c r="DP529" s="11"/>
      <c r="DQ529" s="11"/>
      <c r="DR529" s="11"/>
      <c r="DS529" s="11"/>
      <c r="DT529" s="11"/>
      <c r="DU529" s="11"/>
      <c r="DV529" s="11"/>
      <c r="DW529" s="11"/>
      <c r="DX529" s="11"/>
    </row>
    <row r="530" spans="6:128" ht="12.75">
      <c r="F530" s="11"/>
      <c r="G530" s="9">
        <f t="shared" si="89"/>
        <v>527</v>
      </c>
      <c r="H530" s="8">
        <f t="shared" si="85"/>
        <v>159.81709219842824</v>
      </c>
      <c r="I530" s="8">
        <f t="shared" si="87"/>
        <v>7.648335847691425</v>
      </c>
      <c r="J530" s="8">
        <f t="shared" si="86"/>
        <v>-33.12858220269799</v>
      </c>
      <c r="K530" s="8">
        <f t="shared" si="88"/>
        <v>126.68850999573024</v>
      </c>
      <c r="L530" s="8"/>
      <c r="M530" s="8">
        <v>28</v>
      </c>
      <c r="N530" s="8">
        <v>52</v>
      </c>
      <c r="O530" s="8"/>
      <c r="P530" s="64"/>
      <c r="Q530" s="11"/>
      <c r="R530" s="65"/>
      <c r="S530" s="65"/>
      <c r="T530" s="11"/>
      <c r="U530" s="65"/>
      <c r="V530" s="65"/>
      <c r="W530" s="11"/>
      <c r="X530" s="65"/>
      <c r="Y530" s="65"/>
      <c r="Z530" s="65"/>
      <c r="AA530" s="65"/>
      <c r="AB530" s="65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  <c r="AZ530" s="11"/>
      <c r="BA530" s="11"/>
      <c r="BB530" s="11"/>
      <c r="BC530" s="11"/>
      <c r="BD530" s="11"/>
      <c r="BE530" s="11"/>
      <c r="BF530" s="11"/>
      <c r="BG530" s="11"/>
      <c r="BH530" s="11"/>
      <c r="BI530" s="11"/>
      <c r="BJ530" s="11"/>
      <c r="BK530" s="11"/>
      <c r="BL530" s="11"/>
      <c r="BM530" s="11"/>
      <c r="BN530" s="11"/>
      <c r="BO530" s="11"/>
      <c r="BP530" s="11"/>
      <c r="BQ530" s="11"/>
      <c r="BR530" s="11"/>
      <c r="BS530" s="11"/>
      <c r="BT530" s="11"/>
      <c r="BU530" s="65"/>
      <c r="BV530" s="11"/>
      <c r="BW530" s="11"/>
      <c r="BX530" s="11"/>
      <c r="BY530" s="11"/>
      <c r="BZ530" s="11"/>
      <c r="CA530" s="11"/>
      <c r="CB530" s="11"/>
      <c r="CC530" s="11"/>
      <c r="CD530" s="11"/>
      <c r="CE530" s="11"/>
      <c r="CF530" s="11"/>
      <c r="CG530" s="11"/>
      <c r="CH530" s="11"/>
      <c r="CI530" s="11"/>
      <c r="CJ530" s="11"/>
      <c r="CK530" s="11"/>
      <c r="CL530" s="11"/>
      <c r="CM530" s="11"/>
      <c r="CN530" s="11"/>
      <c r="CO530" s="11"/>
      <c r="CP530" s="11"/>
      <c r="CQ530" s="11"/>
      <c r="CR530" s="11"/>
      <c r="CS530" s="11"/>
      <c r="CT530" s="11"/>
      <c r="CU530" s="11"/>
      <c r="CV530" s="11"/>
      <c r="CW530" s="11"/>
      <c r="CX530" s="11"/>
      <c r="CY530" s="11"/>
      <c r="CZ530" s="11"/>
      <c r="DA530" s="11"/>
      <c r="DB530" s="11"/>
      <c r="DC530" s="11"/>
      <c r="DD530" s="11"/>
      <c r="DE530" s="11"/>
      <c r="DF530" s="11"/>
      <c r="DG530" s="11"/>
      <c r="DH530" s="11"/>
      <c r="DI530" s="11"/>
      <c r="DJ530" s="11"/>
      <c r="DK530" s="11"/>
      <c r="DL530" s="11"/>
      <c r="DM530" s="11"/>
      <c r="DN530" s="11"/>
      <c r="DO530" s="11"/>
      <c r="DP530" s="11"/>
      <c r="DQ530" s="11"/>
      <c r="DR530" s="11"/>
      <c r="DS530" s="11"/>
      <c r="DT530" s="11"/>
      <c r="DU530" s="11"/>
      <c r="DV530" s="11"/>
      <c r="DW530" s="11"/>
      <c r="DX530" s="11"/>
    </row>
    <row r="531" spans="6:128" ht="12.75">
      <c r="F531" s="11"/>
      <c r="G531" s="9">
        <f t="shared" si="89"/>
        <v>528</v>
      </c>
      <c r="H531" s="8">
        <f t="shared" si="85"/>
        <v>159.84376520376833</v>
      </c>
      <c r="I531" s="8">
        <f t="shared" si="87"/>
        <v>7.06899748780381</v>
      </c>
      <c r="J531" s="8">
        <f t="shared" si="86"/>
        <v>-33.25701842494939</v>
      </c>
      <c r="K531" s="8">
        <f t="shared" si="88"/>
        <v>126.58674677881893</v>
      </c>
      <c r="L531" s="8"/>
      <c r="M531" s="8">
        <v>29</v>
      </c>
      <c r="N531" s="8">
        <v>51</v>
      </c>
      <c r="O531" s="8"/>
      <c r="P531" s="64"/>
      <c r="Q531" s="11"/>
      <c r="R531" s="65"/>
      <c r="S531" s="65"/>
      <c r="T531" s="11"/>
      <c r="U531" s="65"/>
      <c r="V531" s="65"/>
      <c r="W531" s="11"/>
      <c r="X531" s="65"/>
      <c r="Y531" s="65"/>
      <c r="Z531" s="65"/>
      <c r="AA531" s="65"/>
      <c r="AB531" s="65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  <c r="AZ531" s="11"/>
      <c r="BA531" s="11"/>
      <c r="BB531" s="11"/>
      <c r="BC531" s="11"/>
      <c r="BD531" s="11"/>
      <c r="BE531" s="11"/>
      <c r="BF531" s="11"/>
      <c r="BG531" s="11"/>
      <c r="BH531" s="11"/>
      <c r="BI531" s="11"/>
      <c r="BJ531" s="11"/>
      <c r="BK531" s="11"/>
      <c r="BL531" s="11"/>
      <c r="BM531" s="11"/>
      <c r="BN531" s="11"/>
      <c r="BO531" s="11"/>
      <c r="BP531" s="11"/>
      <c r="BQ531" s="11"/>
      <c r="BR531" s="11"/>
      <c r="BS531" s="11"/>
      <c r="BT531" s="11"/>
      <c r="BU531" s="65"/>
      <c r="BV531" s="11"/>
      <c r="BW531" s="11"/>
      <c r="BX531" s="11"/>
      <c r="BY531" s="11"/>
      <c r="BZ531" s="11"/>
      <c r="CA531" s="11"/>
      <c r="CB531" s="11"/>
      <c r="CC531" s="11"/>
      <c r="CD531" s="11"/>
      <c r="CE531" s="11"/>
      <c r="CF531" s="11"/>
      <c r="CG531" s="11"/>
      <c r="CH531" s="11"/>
      <c r="CI531" s="11"/>
      <c r="CJ531" s="11"/>
      <c r="CK531" s="11"/>
      <c r="CL531" s="11"/>
      <c r="CM531" s="11"/>
      <c r="CN531" s="11"/>
      <c r="CO531" s="11"/>
      <c r="CP531" s="11"/>
      <c r="CQ531" s="11"/>
      <c r="CR531" s="11"/>
      <c r="CS531" s="11"/>
      <c r="CT531" s="11"/>
      <c r="CU531" s="11"/>
      <c r="CV531" s="11"/>
      <c r="CW531" s="11"/>
      <c r="CX531" s="11"/>
      <c r="CY531" s="11"/>
      <c r="CZ531" s="11"/>
      <c r="DA531" s="11"/>
      <c r="DB531" s="11"/>
      <c r="DC531" s="11"/>
      <c r="DD531" s="11"/>
      <c r="DE531" s="11"/>
      <c r="DF531" s="11"/>
      <c r="DG531" s="11"/>
      <c r="DH531" s="11"/>
      <c r="DI531" s="11"/>
      <c r="DJ531" s="11"/>
      <c r="DK531" s="11"/>
      <c r="DL531" s="11"/>
      <c r="DM531" s="11"/>
      <c r="DN531" s="11"/>
      <c r="DO531" s="11"/>
      <c r="DP531" s="11"/>
      <c r="DQ531" s="11"/>
      <c r="DR531" s="11"/>
      <c r="DS531" s="11"/>
      <c r="DT531" s="11"/>
      <c r="DU531" s="11"/>
      <c r="DV531" s="11"/>
      <c r="DW531" s="11"/>
      <c r="DX531" s="11"/>
    </row>
    <row r="532" spans="6:128" ht="12.75">
      <c r="F532" s="11"/>
      <c r="G532" s="9">
        <f t="shared" si="89"/>
        <v>529</v>
      </c>
      <c r="H532" s="8">
        <f t="shared" si="85"/>
        <v>159.86842173468656</v>
      </c>
      <c r="I532" s="8">
        <f t="shared" si="87"/>
        <v>6.487505842802552</v>
      </c>
      <c r="J532" s="8">
        <f t="shared" si="86"/>
        <v>-33.37532423722057</v>
      </c>
      <c r="K532" s="8">
        <f t="shared" si="88"/>
        <v>126.493097497466</v>
      </c>
      <c r="L532" s="8"/>
      <c r="M532" s="8">
        <v>30</v>
      </c>
      <c r="N532" s="8">
        <v>50</v>
      </c>
      <c r="O532" s="8"/>
      <c r="P532" s="64"/>
      <c r="Q532" s="11"/>
      <c r="R532" s="65"/>
      <c r="S532" s="65"/>
      <c r="T532" s="11"/>
      <c r="U532" s="65"/>
      <c r="V532" s="65"/>
      <c r="W532" s="11"/>
      <c r="X532" s="65"/>
      <c r="Y532" s="65"/>
      <c r="Z532" s="65"/>
      <c r="AA532" s="65"/>
      <c r="AB532" s="65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  <c r="BB532" s="11"/>
      <c r="BC532" s="11"/>
      <c r="BD532" s="11"/>
      <c r="BE532" s="11"/>
      <c r="BF532" s="11"/>
      <c r="BG532" s="11"/>
      <c r="BH532" s="11"/>
      <c r="BI532" s="11"/>
      <c r="BJ532" s="11"/>
      <c r="BK532" s="11"/>
      <c r="BL532" s="11"/>
      <c r="BM532" s="11"/>
      <c r="BN532" s="11"/>
      <c r="BO532" s="11"/>
      <c r="BP532" s="11"/>
      <c r="BQ532" s="11"/>
      <c r="BR532" s="11"/>
      <c r="BS532" s="11"/>
      <c r="BT532" s="11"/>
      <c r="BU532" s="65"/>
      <c r="BV532" s="11"/>
      <c r="BW532" s="11"/>
      <c r="BX532" s="11"/>
      <c r="BY532" s="11"/>
      <c r="BZ532" s="11"/>
      <c r="CA532" s="11"/>
      <c r="CB532" s="11"/>
      <c r="CC532" s="11"/>
      <c r="CD532" s="11"/>
      <c r="CE532" s="11"/>
      <c r="CF532" s="11"/>
      <c r="CG532" s="11"/>
      <c r="CH532" s="11"/>
      <c r="CI532" s="11"/>
      <c r="CJ532" s="11"/>
      <c r="CK532" s="11"/>
      <c r="CL532" s="11"/>
      <c r="CM532" s="11"/>
      <c r="CN532" s="11"/>
      <c r="CO532" s="11"/>
      <c r="CP532" s="11"/>
      <c r="CQ532" s="11"/>
      <c r="CR532" s="11"/>
      <c r="CS532" s="11"/>
      <c r="CT532" s="11"/>
      <c r="CU532" s="11"/>
      <c r="CV532" s="11"/>
      <c r="CW532" s="11"/>
      <c r="CX532" s="11"/>
      <c r="CY532" s="11"/>
      <c r="CZ532" s="11"/>
      <c r="DA532" s="11"/>
      <c r="DB532" s="11"/>
      <c r="DC532" s="11"/>
      <c r="DD532" s="11"/>
      <c r="DE532" s="11"/>
      <c r="DF532" s="11"/>
      <c r="DG532" s="11"/>
      <c r="DH532" s="11"/>
      <c r="DI532" s="11"/>
      <c r="DJ532" s="11"/>
      <c r="DK532" s="11"/>
      <c r="DL532" s="11"/>
      <c r="DM532" s="11"/>
      <c r="DN532" s="11"/>
      <c r="DO532" s="11"/>
      <c r="DP532" s="11"/>
      <c r="DQ532" s="11"/>
      <c r="DR532" s="11"/>
      <c r="DS532" s="11"/>
      <c r="DT532" s="11"/>
      <c r="DU532" s="11"/>
      <c r="DV532" s="11"/>
      <c r="DW532" s="11"/>
      <c r="DX532" s="11"/>
    </row>
    <row r="533" spans="6:128" ht="12.75">
      <c r="F533" s="11"/>
      <c r="G533" s="9">
        <f t="shared" si="89"/>
        <v>530</v>
      </c>
      <c r="H533" s="8">
        <f t="shared" si="85"/>
        <v>159.89103269043656</v>
      </c>
      <c r="I533" s="8">
        <f t="shared" si="87"/>
        <v>5.904038040675637</v>
      </c>
      <c r="J533" s="8">
        <f t="shared" si="86"/>
        <v>-33.48346360241507</v>
      </c>
      <c r="K533" s="8">
        <f t="shared" si="88"/>
        <v>126.40756908802149</v>
      </c>
      <c r="L533" s="8"/>
      <c r="M533" s="8">
        <v>31</v>
      </c>
      <c r="N533" s="8">
        <v>49</v>
      </c>
      <c r="O533" s="8"/>
      <c r="P533" s="64"/>
      <c r="Q533" s="11"/>
      <c r="R533" s="65"/>
      <c r="S533" s="65"/>
      <c r="T533" s="11"/>
      <c r="U533" s="65"/>
      <c r="V533" s="65"/>
      <c r="W533" s="11"/>
      <c r="X533" s="65"/>
      <c r="Y533" s="65"/>
      <c r="Z533" s="65"/>
      <c r="AA533" s="65"/>
      <c r="AB533" s="65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  <c r="AZ533" s="11"/>
      <c r="BA533" s="11"/>
      <c r="BB533" s="11"/>
      <c r="BC533" s="11"/>
      <c r="BD533" s="11"/>
      <c r="BE533" s="11"/>
      <c r="BF533" s="11"/>
      <c r="BG533" s="11"/>
      <c r="BH533" s="11"/>
      <c r="BI533" s="11"/>
      <c r="BJ533" s="11"/>
      <c r="BK533" s="11"/>
      <c r="BL533" s="11"/>
      <c r="BM533" s="11"/>
      <c r="BN533" s="11"/>
      <c r="BO533" s="11"/>
      <c r="BP533" s="11"/>
      <c r="BQ533" s="11"/>
      <c r="BR533" s="11"/>
      <c r="BS533" s="11"/>
      <c r="BT533" s="11"/>
      <c r="BU533" s="65"/>
      <c r="BV533" s="11"/>
      <c r="BW533" s="11"/>
      <c r="BX533" s="11"/>
      <c r="BY533" s="11"/>
      <c r="BZ533" s="11"/>
      <c r="CA533" s="11"/>
      <c r="CB533" s="11"/>
      <c r="CC533" s="11"/>
      <c r="CD533" s="11"/>
      <c r="CE533" s="11"/>
      <c r="CF533" s="11"/>
      <c r="CG533" s="11"/>
      <c r="CH533" s="11"/>
      <c r="CI533" s="11"/>
      <c r="CJ533" s="11"/>
      <c r="CK533" s="11"/>
      <c r="CL533" s="11"/>
      <c r="CM533" s="11"/>
      <c r="CN533" s="11"/>
      <c r="CO533" s="11"/>
      <c r="CP533" s="11"/>
      <c r="CQ533" s="11"/>
      <c r="CR533" s="11"/>
      <c r="CS533" s="11"/>
      <c r="CT533" s="11"/>
      <c r="CU533" s="11"/>
      <c r="CV533" s="11"/>
      <c r="CW533" s="11"/>
      <c r="CX533" s="11"/>
      <c r="CY533" s="11"/>
      <c r="CZ533" s="11"/>
      <c r="DA533" s="11"/>
      <c r="DB533" s="11"/>
      <c r="DC533" s="11"/>
      <c r="DD533" s="11"/>
      <c r="DE533" s="11"/>
      <c r="DF533" s="11"/>
      <c r="DG533" s="11"/>
      <c r="DH533" s="11"/>
      <c r="DI533" s="11"/>
      <c r="DJ533" s="11"/>
      <c r="DK533" s="11"/>
      <c r="DL533" s="11"/>
      <c r="DM533" s="11"/>
      <c r="DN533" s="11"/>
      <c r="DO533" s="11"/>
      <c r="DP533" s="11"/>
      <c r="DQ533" s="11"/>
      <c r="DR533" s="11"/>
      <c r="DS533" s="11"/>
      <c r="DT533" s="11"/>
      <c r="DU533" s="11"/>
      <c r="DV533" s="11"/>
      <c r="DW533" s="11"/>
      <c r="DX533" s="11"/>
    </row>
    <row r="534" spans="6:128" ht="12.75">
      <c r="F534" s="11"/>
      <c r="G534" s="9">
        <f t="shared" si="89"/>
        <v>531</v>
      </c>
      <c r="H534" s="8">
        <f t="shared" si="85"/>
        <v>159.911571396252</v>
      </c>
      <c r="I534" s="8">
        <f t="shared" si="87"/>
        <v>5.318771811367891</v>
      </c>
      <c r="J534" s="8">
        <f t="shared" si="86"/>
        <v>-33.58140358023468</v>
      </c>
      <c r="K534" s="8">
        <f t="shared" si="88"/>
        <v>126.33016781601731</v>
      </c>
      <c r="L534" s="8"/>
      <c r="M534" s="8">
        <v>32</v>
      </c>
      <c r="N534" s="8">
        <v>48</v>
      </c>
      <c r="O534" s="8"/>
      <c r="P534" s="64"/>
      <c r="Q534" s="11"/>
      <c r="R534" s="65"/>
      <c r="S534" s="65"/>
      <c r="T534" s="11"/>
      <c r="U534" s="65"/>
      <c r="V534" s="65"/>
      <c r="W534" s="11"/>
      <c r="X534" s="65"/>
      <c r="Y534" s="65"/>
      <c r="Z534" s="65"/>
      <c r="AA534" s="65"/>
      <c r="AB534" s="65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1"/>
      <c r="AY534" s="11"/>
      <c r="AZ534" s="11"/>
      <c r="BA534" s="11"/>
      <c r="BB534" s="11"/>
      <c r="BC534" s="11"/>
      <c r="BD534" s="11"/>
      <c r="BE534" s="11"/>
      <c r="BF534" s="11"/>
      <c r="BG534" s="11"/>
      <c r="BH534" s="11"/>
      <c r="BI534" s="11"/>
      <c r="BJ534" s="11"/>
      <c r="BK534" s="11"/>
      <c r="BL534" s="11"/>
      <c r="BM534" s="11"/>
      <c r="BN534" s="11"/>
      <c r="BO534" s="11"/>
      <c r="BP534" s="11"/>
      <c r="BQ534" s="11"/>
      <c r="BR534" s="11"/>
      <c r="BS534" s="11"/>
      <c r="BT534" s="11"/>
      <c r="BU534" s="65"/>
      <c r="BV534" s="11"/>
      <c r="BW534" s="11"/>
      <c r="BX534" s="11"/>
      <c r="BY534" s="11"/>
      <c r="BZ534" s="11"/>
      <c r="CA534" s="11"/>
      <c r="CB534" s="11"/>
      <c r="CC534" s="11"/>
      <c r="CD534" s="11"/>
      <c r="CE534" s="11"/>
      <c r="CF534" s="11"/>
      <c r="CG534" s="11"/>
      <c r="CH534" s="11"/>
      <c r="CI534" s="11"/>
      <c r="CJ534" s="11"/>
      <c r="CK534" s="11"/>
      <c r="CL534" s="11"/>
      <c r="CM534" s="11"/>
      <c r="CN534" s="11"/>
      <c r="CO534" s="11"/>
      <c r="CP534" s="11"/>
      <c r="CQ534" s="11"/>
      <c r="CR534" s="11"/>
      <c r="CS534" s="11"/>
      <c r="CT534" s="11"/>
      <c r="CU534" s="11"/>
      <c r="CV534" s="11"/>
      <c r="CW534" s="11"/>
      <c r="CX534" s="11"/>
      <c r="CY534" s="11"/>
      <c r="CZ534" s="11"/>
      <c r="DA534" s="11"/>
      <c r="DB534" s="11"/>
      <c r="DC534" s="11"/>
      <c r="DD534" s="11"/>
      <c r="DE534" s="11"/>
      <c r="DF534" s="11"/>
      <c r="DG534" s="11"/>
      <c r="DH534" s="11"/>
      <c r="DI534" s="11"/>
      <c r="DJ534" s="11"/>
      <c r="DK534" s="11"/>
      <c r="DL534" s="11"/>
      <c r="DM534" s="11"/>
      <c r="DN534" s="11"/>
      <c r="DO534" s="11"/>
      <c r="DP534" s="11"/>
      <c r="DQ534" s="11"/>
      <c r="DR534" s="11"/>
      <c r="DS534" s="11"/>
      <c r="DT534" s="11"/>
      <c r="DU534" s="11"/>
      <c r="DV534" s="11"/>
      <c r="DW534" s="11"/>
      <c r="DX534" s="11"/>
    </row>
    <row r="535" spans="6:128" ht="12.75">
      <c r="F535" s="11"/>
      <c r="G535" s="9">
        <f t="shared" si="89"/>
        <v>532</v>
      </c>
      <c r="H535" s="8">
        <f t="shared" si="85"/>
        <v>159.9300136317519</v>
      </c>
      <c r="I535" s="8">
        <f t="shared" si="87"/>
        <v>4.731885432642244</v>
      </c>
      <c r="J535" s="8">
        <f t="shared" si="86"/>
        <v>-33.66911433721339</v>
      </c>
      <c r="K535" s="8">
        <f t="shared" si="88"/>
        <v>126.26089929453852</v>
      </c>
      <c r="L535" s="8"/>
      <c r="M535" s="8">
        <v>33</v>
      </c>
      <c r="N535" s="8">
        <v>47</v>
      </c>
      <c r="O535" s="8"/>
      <c r="P535" s="64"/>
      <c r="Q535" s="11"/>
      <c r="R535" s="65"/>
      <c r="S535" s="65"/>
      <c r="T535" s="11"/>
      <c r="U535" s="65"/>
      <c r="V535" s="65"/>
      <c r="W535" s="11"/>
      <c r="X535" s="65"/>
      <c r="Y535" s="65"/>
      <c r="Z535" s="65"/>
      <c r="AA535" s="65"/>
      <c r="AB535" s="65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  <c r="AZ535" s="11"/>
      <c r="BA535" s="11"/>
      <c r="BB535" s="11"/>
      <c r="BC535" s="11"/>
      <c r="BD535" s="11"/>
      <c r="BE535" s="11"/>
      <c r="BF535" s="11"/>
      <c r="BG535" s="11"/>
      <c r="BH535" s="11"/>
      <c r="BI535" s="11"/>
      <c r="BJ535" s="11"/>
      <c r="BK535" s="11"/>
      <c r="BL535" s="11"/>
      <c r="BM535" s="11"/>
      <c r="BN535" s="11"/>
      <c r="BO535" s="11"/>
      <c r="BP535" s="11"/>
      <c r="BQ535" s="11"/>
      <c r="BR535" s="11"/>
      <c r="BS535" s="11"/>
      <c r="BT535" s="11"/>
      <c r="BU535" s="65"/>
      <c r="BV535" s="11"/>
      <c r="BW535" s="11"/>
      <c r="BX535" s="11"/>
      <c r="BY535" s="11"/>
      <c r="BZ535" s="11"/>
      <c r="CA535" s="11"/>
      <c r="CB535" s="11"/>
      <c r="CC535" s="11"/>
      <c r="CD535" s="11"/>
      <c r="CE535" s="11"/>
      <c r="CF535" s="11"/>
      <c r="CG535" s="11"/>
      <c r="CH535" s="11"/>
      <c r="CI535" s="11"/>
      <c r="CJ535" s="11"/>
      <c r="CK535" s="11"/>
      <c r="CL535" s="11"/>
      <c r="CM535" s="11"/>
      <c r="CN535" s="11"/>
      <c r="CO535" s="11"/>
      <c r="CP535" s="11"/>
      <c r="CQ535" s="11"/>
      <c r="CR535" s="11"/>
      <c r="CS535" s="11"/>
      <c r="CT535" s="11"/>
      <c r="CU535" s="11"/>
      <c r="CV535" s="11"/>
      <c r="CW535" s="11"/>
      <c r="CX535" s="11"/>
      <c r="CY535" s="11"/>
      <c r="CZ535" s="11"/>
      <c r="DA535" s="11"/>
      <c r="DB535" s="11"/>
      <c r="DC535" s="11"/>
      <c r="DD535" s="11"/>
      <c r="DE535" s="11"/>
      <c r="DF535" s="11"/>
      <c r="DG535" s="11"/>
      <c r="DH535" s="11"/>
      <c r="DI535" s="11"/>
      <c r="DJ535" s="11"/>
      <c r="DK535" s="11"/>
      <c r="DL535" s="11"/>
      <c r="DM535" s="11"/>
      <c r="DN535" s="11"/>
      <c r="DO535" s="11"/>
      <c r="DP535" s="11"/>
      <c r="DQ535" s="11"/>
      <c r="DR535" s="11"/>
      <c r="DS535" s="11"/>
      <c r="DT535" s="11"/>
      <c r="DU535" s="11"/>
      <c r="DV535" s="11"/>
      <c r="DW535" s="11"/>
      <c r="DX535" s="11"/>
    </row>
    <row r="536" spans="6:128" ht="12.75">
      <c r="F536" s="11"/>
      <c r="G536" s="9">
        <f t="shared" si="89"/>
        <v>533</v>
      </c>
      <c r="H536" s="8">
        <f t="shared" si="85"/>
        <v>159.94633765668885</v>
      </c>
      <c r="I536" s="8">
        <f t="shared" si="87"/>
        <v>4.14355767577507</v>
      </c>
      <c r="J536" s="8">
        <f t="shared" si="86"/>
        <v>-33.74656915580494</v>
      </c>
      <c r="K536" s="8">
        <f t="shared" si="88"/>
        <v>126.19976850088392</v>
      </c>
      <c r="L536" s="8"/>
      <c r="M536" s="8">
        <v>34</v>
      </c>
      <c r="N536" s="8">
        <v>46</v>
      </c>
      <c r="O536" s="8"/>
      <c r="P536" s="64"/>
      <c r="Q536" s="11"/>
      <c r="R536" s="65"/>
      <c r="S536" s="65"/>
      <c r="T536" s="11"/>
      <c r="U536" s="65"/>
      <c r="V536" s="65"/>
      <c r="W536" s="11"/>
      <c r="X536" s="65"/>
      <c r="Y536" s="65"/>
      <c r="Z536" s="65"/>
      <c r="AA536" s="65"/>
      <c r="AB536" s="65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  <c r="BA536" s="11"/>
      <c r="BB536" s="11"/>
      <c r="BC536" s="11"/>
      <c r="BD536" s="11"/>
      <c r="BE536" s="11"/>
      <c r="BF536" s="11"/>
      <c r="BG536" s="11"/>
      <c r="BH536" s="11"/>
      <c r="BI536" s="11"/>
      <c r="BJ536" s="11"/>
      <c r="BK536" s="11"/>
      <c r="BL536" s="11"/>
      <c r="BM536" s="11"/>
      <c r="BN536" s="11"/>
      <c r="BO536" s="11"/>
      <c r="BP536" s="11"/>
      <c r="BQ536" s="11"/>
      <c r="BR536" s="11"/>
      <c r="BS536" s="11"/>
      <c r="BT536" s="11"/>
      <c r="BU536" s="65"/>
      <c r="BV536" s="11"/>
      <c r="BW536" s="11"/>
      <c r="BX536" s="11"/>
      <c r="BY536" s="11"/>
      <c r="BZ536" s="11"/>
      <c r="CA536" s="11"/>
      <c r="CB536" s="11"/>
      <c r="CC536" s="11"/>
      <c r="CD536" s="11"/>
      <c r="CE536" s="11"/>
      <c r="CF536" s="11"/>
      <c r="CG536" s="11"/>
      <c r="CH536" s="11"/>
      <c r="CI536" s="11"/>
      <c r="CJ536" s="11"/>
      <c r="CK536" s="11"/>
      <c r="CL536" s="11"/>
      <c r="CM536" s="11"/>
      <c r="CN536" s="11"/>
      <c r="CO536" s="11"/>
      <c r="CP536" s="11"/>
      <c r="CQ536" s="11"/>
      <c r="CR536" s="11"/>
      <c r="CS536" s="11"/>
      <c r="CT536" s="11"/>
      <c r="CU536" s="11"/>
      <c r="CV536" s="11"/>
      <c r="CW536" s="11"/>
      <c r="CX536" s="11"/>
      <c r="CY536" s="11"/>
      <c r="CZ536" s="11"/>
      <c r="DA536" s="11"/>
      <c r="DB536" s="11"/>
      <c r="DC536" s="11"/>
      <c r="DD536" s="11"/>
      <c r="DE536" s="11"/>
      <c r="DF536" s="11"/>
      <c r="DG536" s="11"/>
      <c r="DH536" s="11"/>
      <c r="DI536" s="11"/>
      <c r="DJ536" s="11"/>
      <c r="DK536" s="11"/>
      <c r="DL536" s="11"/>
      <c r="DM536" s="11"/>
      <c r="DN536" s="11"/>
      <c r="DO536" s="11"/>
      <c r="DP536" s="11"/>
      <c r="DQ536" s="11"/>
      <c r="DR536" s="11"/>
      <c r="DS536" s="11"/>
      <c r="DT536" s="11"/>
      <c r="DU536" s="11"/>
      <c r="DV536" s="11"/>
      <c r="DW536" s="11"/>
      <c r="DX536" s="11"/>
    </row>
    <row r="537" spans="6:128" ht="12.75">
      <c r="F537" s="11"/>
      <c r="G537" s="9">
        <f t="shared" si="89"/>
        <v>534</v>
      </c>
      <c r="H537" s="8">
        <f t="shared" si="85"/>
        <v>159.96052423402512</v>
      </c>
      <c r="I537" s="8">
        <f t="shared" si="87"/>
        <v>3.5539677511002505</v>
      </c>
      <c r="J537" s="8">
        <f t="shared" si="86"/>
        <v>-33.81374444252129</v>
      </c>
      <c r="K537" s="8">
        <f t="shared" si="88"/>
        <v>126.14677979150383</v>
      </c>
      <c r="L537" s="8"/>
      <c r="M537" s="8">
        <v>35</v>
      </c>
      <c r="N537" s="8">
        <v>45</v>
      </c>
      <c r="O537" s="8"/>
      <c r="P537" s="64"/>
      <c r="Q537" s="11"/>
      <c r="R537" s="65"/>
      <c r="S537" s="65"/>
      <c r="T537" s="11"/>
      <c r="U537" s="65"/>
      <c r="V537" s="65"/>
      <c r="W537" s="11"/>
      <c r="X537" s="65"/>
      <c r="Y537" s="65"/>
      <c r="Z537" s="65"/>
      <c r="AA537" s="65"/>
      <c r="AB537" s="65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1"/>
      <c r="BA537" s="11"/>
      <c r="BB537" s="11"/>
      <c r="BC537" s="11"/>
      <c r="BD537" s="11"/>
      <c r="BE537" s="11"/>
      <c r="BF537" s="11"/>
      <c r="BG537" s="11"/>
      <c r="BH537" s="11"/>
      <c r="BI537" s="11"/>
      <c r="BJ537" s="11"/>
      <c r="BK537" s="11"/>
      <c r="BL537" s="11"/>
      <c r="BM537" s="11"/>
      <c r="BN537" s="11"/>
      <c r="BO537" s="11"/>
      <c r="BP537" s="11"/>
      <c r="BQ537" s="11"/>
      <c r="BR537" s="11"/>
      <c r="BS537" s="11"/>
      <c r="BT537" s="11"/>
      <c r="BU537" s="65"/>
      <c r="BV537" s="11"/>
      <c r="BW537" s="11"/>
      <c r="BX537" s="11"/>
      <c r="BY537" s="11"/>
      <c r="BZ537" s="11"/>
      <c r="CA537" s="11"/>
      <c r="CB537" s="11"/>
      <c r="CC537" s="11"/>
      <c r="CD537" s="11"/>
      <c r="CE537" s="11"/>
      <c r="CF537" s="11"/>
      <c r="CG537" s="11"/>
      <c r="CH537" s="11"/>
      <c r="CI537" s="11"/>
      <c r="CJ537" s="11"/>
      <c r="CK537" s="11"/>
      <c r="CL537" s="11"/>
      <c r="CM537" s="11"/>
      <c r="CN537" s="11"/>
      <c r="CO537" s="11"/>
      <c r="CP537" s="11"/>
      <c r="CQ537" s="11"/>
      <c r="CR537" s="11"/>
      <c r="CS537" s="11"/>
      <c r="CT537" s="11"/>
      <c r="CU537" s="11"/>
      <c r="CV537" s="11"/>
      <c r="CW537" s="11"/>
      <c r="CX537" s="11"/>
      <c r="CY537" s="11"/>
      <c r="CZ537" s="11"/>
      <c r="DA537" s="11"/>
      <c r="DB537" s="11"/>
      <c r="DC537" s="11"/>
      <c r="DD537" s="11"/>
      <c r="DE537" s="11"/>
      <c r="DF537" s="11"/>
      <c r="DG537" s="11"/>
      <c r="DH537" s="11"/>
      <c r="DI537" s="11"/>
      <c r="DJ537" s="11"/>
      <c r="DK537" s="11"/>
      <c r="DL537" s="11"/>
      <c r="DM537" s="11"/>
      <c r="DN537" s="11"/>
      <c r="DO537" s="11"/>
      <c r="DP537" s="11"/>
      <c r="DQ537" s="11"/>
      <c r="DR537" s="11"/>
      <c r="DS537" s="11"/>
      <c r="DT537" s="11"/>
      <c r="DU537" s="11"/>
      <c r="DV537" s="11"/>
      <c r="DW537" s="11"/>
      <c r="DX537" s="11"/>
    </row>
    <row r="538" spans="6:128" ht="12.75">
      <c r="F538" s="11"/>
      <c r="G538" s="9">
        <f t="shared" si="89"/>
        <v>535</v>
      </c>
      <c r="H538" s="8">
        <f t="shared" si="85"/>
        <v>159.9725566503238</v>
      </c>
      <c r="I538" s="8">
        <f t="shared" si="87"/>
        <v>2.963295253420387</v>
      </c>
      <c r="J538" s="8">
        <f t="shared" si="86"/>
        <v>-33.87061973511935</v>
      </c>
      <c r="K538" s="8">
        <f t="shared" si="88"/>
        <v>126.10193691520446</v>
      </c>
      <c r="L538" s="8"/>
      <c r="M538" s="8">
        <v>36</v>
      </c>
      <c r="N538" s="8">
        <v>44</v>
      </c>
      <c r="O538" s="8"/>
      <c r="P538" s="64"/>
      <c r="Q538" s="11"/>
      <c r="R538" s="65"/>
      <c r="S538" s="65"/>
      <c r="T538" s="11"/>
      <c r="U538" s="65"/>
      <c r="V538" s="65"/>
      <c r="W538" s="11"/>
      <c r="X538" s="65"/>
      <c r="Y538" s="65"/>
      <c r="Z538" s="65"/>
      <c r="AA538" s="65"/>
      <c r="AB538" s="65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  <c r="AZ538" s="11"/>
      <c r="BA538" s="11"/>
      <c r="BB538" s="11"/>
      <c r="BC538" s="11"/>
      <c r="BD538" s="11"/>
      <c r="BE538" s="11"/>
      <c r="BF538" s="11"/>
      <c r="BG538" s="11"/>
      <c r="BH538" s="11"/>
      <c r="BI538" s="11"/>
      <c r="BJ538" s="11"/>
      <c r="BK538" s="11"/>
      <c r="BL538" s="11"/>
      <c r="BM538" s="11"/>
      <c r="BN538" s="11"/>
      <c r="BO538" s="11"/>
      <c r="BP538" s="11"/>
      <c r="BQ538" s="11"/>
      <c r="BR538" s="11"/>
      <c r="BS538" s="11"/>
      <c r="BT538" s="11"/>
      <c r="BU538" s="65"/>
      <c r="BV538" s="11"/>
      <c r="BW538" s="11"/>
      <c r="BX538" s="11"/>
      <c r="BY538" s="11"/>
      <c r="BZ538" s="11"/>
      <c r="CA538" s="11"/>
      <c r="CB538" s="11"/>
      <c r="CC538" s="11"/>
      <c r="CD538" s="11"/>
      <c r="CE538" s="11"/>
      <c r="CF538" s="11"/>
      <c r="CG538" s="11"/>
      <c r="CH538" s="11"/>
      <c r="CI538" s="11"/>
      <c r="CJ538" s="11"/>
      <c r="CK538" s="11"/>
      <c r="CL538" s="11"/>
      <c r="CM538" s="11"/>
      <c r="CN538" s="11"/>
      <c r="CO538" s="11"/>
      <c r="CP538" s="11"/>
      <c r="CQ538" s="11"/>
      <c r="CR538" s="11"/>
      <c r="CS538" s="11"/>
      <c r="CT538" s="11"/>
      <c r="CU538" s="11"/>
      <c r="CV538" s="11"/>
      <c r="CW538" s="11"/>
      <c r="CX538" s="11"/>
      <c r="CY538" s="11"/>
      <c r="CZ538" s="11"/>
      <c r="DA538" s="11"/>
      <c r="DB538" s="11"/>
      <c r="DC538" s="11"/>
      <c r="DD538" s="11"/>
      <c r="DE538" s="11"/>
      <c r="DF538" s="11"/>
      <c r="DG538" s="11"/>
      <c r="DH538" s="11"/>
      <c r="DI538" s="11"/>
      <c r="DJ538" s="11"/>
      <c r="DK538" s="11"/>
      <c r="DL538" s="11"/>
      <c r="DM538" s="11"/>
      <c r="DN538" s="11"/>
      <c r="DO538" s="11"/>
      <c r="DP538" s="11"/>
      <c r="DQ538" s="11"/>
      <c r="DR538" s="11"/>
      <c r="DS538" s="11"/>
      <c r="DT538" s="11"/>
      <c r="DU538" s="11"/>
      <c r="DV538" s="11"/>
      <c r="DW538" s="11"/>
      <c r="DX538" s="11"/>
    </row>
    <row r="539" spans="6:128" ht="12.75">
      <c r="F539" s="11"/>
      <c r="G539" s="9">
        <f t="shared" si="89"/>
        <v>536</v>
      </c>
      <c r="H539" s="8">
        <f t="shared" si="85"/>
        <v>159.9824207334438</v>
      </c>
      <c r="I539" s="8">
        <f t="shared" si="87"/>
        <v>2.3717201073003062</v>
      </c>
      <c r="J539" s="8">
        <f t="shared" si="86"/>
        <v>-33.917177708834025</v>
      </c>
      <c r="K539" s="8">
        <f t="shared" si="88"/>
        <v>126.06524302460977</v>
      </c>
      <c r="L539" s="8"/>
      <c r="M539" s="8">
        <v>37</v>
      </c>
      <c r="N539" s="8">
        <v>43</v>
      </c>
      <c r="O539" s="8"/>
      <c r="P539" s="64"/>
      <c r="Q539" s="11"/>
      <c r="R539" s="65"/>
      <c r="S539" s="65"/>
      <c r="T539" s="11"/>
      <c r="U539" s="65"/>
      <c r="V539" s="65"/>
      <c r="W539" s="11"/>
      <c r="X539" s="65"/>
      <c r="Y539" s="65"/>
      <c r="Z539" s="65"/>
      <c r="AA539" s="65"/>
      <c r="AB539" s="65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1"/>
      <c r="AY539" s="11"/>
      <c r="AZ539" s="11"/>
      <c r="BA539" s="11"/>
      <c r="BB539" s="11"/>
      <c r="BC539" s="11"/>
      <c r="BD539" s="11"/>
      <c r="BE539" s="11"/>
      <c r="BF539" s="11"/>
      <c r="BG539" s="11"/>
      <c r="BH539" s="11"/>
      <c r="BI539" s="11"/>
      <c r="BJ539" s="11"/>
      <c r="BK539" s="11"/>
      <c r="BL539" s="11"/>
      <c r="BM539" s="11"/>
      <c r="BN539" s="11"/>
      <c r="BO539" s="11"/>
      <c r="BP539" s="11"/>
      <c r="BQ539" s="11"/>
      <c r="BR539" s="11"/>
      <c r="BS539" s="11"/>
      <c r="BT539" s="11"/>
      <c r="BU539" s="65"/>
      <c r="BV539" s="11"/>
      <c r="BW539" s="11"/>
      <c r="BX539" s="11"/>
      <c r="BY539" s="11"/>
      <c r="BZ539" s="11"/>
      <c r="CA539" s="11"/>
      <c r="CB539" s="11"/>
      <c r="CC539" s="11"/>
      <c r="CD539" s="11"/>
      <c r="CE539" s="11"/>
      <c r="CF539" s="11"/>
      <c r="CG539" s="11"/>
      <c r="CH539" s="11"/>
      <c r="CI539" s="11"/>
      <c r="CJ539" s="11"/>
      <c r="CK539" s="11"/>
      <c r="CL539" s="11"/>
      <c r="CM539" s="11"/>
      <c r="CN539" s="11"/>
      <c r="CO539" s="11"/>
      <c r="CP539" s="11"/>
      <c r="CQ539" s="11"/>
      <c r="CR539" s="11"/>
      <c r="CS539" s="11"/>
      <c r="CT539" s="11"/>
      <c r="CU539" s="11"/>
      <c r="CV539" s="11"/>
      <c r="CW539" s="11"/>
      <c r="CX539" s="11"/>
      <c r="CY539" s="11"/>
      <c r="CZ539" s="11"/>
      <c r="DA539" s="11"/>
      <c r="DB539" s="11"/>
      <c r="DC539" s="11"/>
      <c r="DD539" s="11"/>
      <c r="DE539" s="11"/>
      <c r="DF539" s="11"/>
      <c r="DG539" s="11"/>
      <c r="DH539" s="11"/>
      <c r="DI539" s="11"/>
      <c r="DJ539" s="11"/>
      <c r="DK539" s="11"/>
      <c r="DL539" s="11"/>
      <c r="DM539" s="11"/>
      <c r="DN539" s="11"/>
      <c r="DO539" s="11"/>
      <c r="DP539" s="11"/>
      <c r="DQ539" s="11"/>
      <c r="DR539" s="11"/>
      <c r="DS539" s="11"/>
      <c r="DT539" s="11"/>
      <c r="DU539" s="11"/>
      <c r="DV539" s="11"/>
      <c r="DW539" s="11"/>
      <c r="DX539" s="11"/>
    </row>
    <row r="540" spans="6:128" ht="12.75">
      <c r="F540" s="11"/>
      <c r="G540" s="9">
        <f t="shared" si="89"/>
        <v>537</v>
      </c>
      <c r="H540" s="8">
        <f t="shared" si="85"/>
        <v>159.9901048675288</v>
      </c>
      <c r="I540" s="8">
        <f t="shared" si="87"/>
        <v>1.7794225122601128</v>
      </c>
      <c r="J540" s="8">
        <f t="shared" si="86"/>
        <v>-33.95340418165551</v>
      </c>
      <c r="K540" s="8">
        <f t="shared" si="88"/>
        <v>126.03670068587329</v>
      </c>
      <c r="L540" s="8"/>
      <c r="M540" s="8">
        <v>38</v>
      </c>
      <c r="N540" s="8">
        <v>42</v>
      </c>
      <c r="O540" s="8"/>
      <c r="P540" s="64"/>
      <c r="Q540" s="11"/>
      <c r="R540" s="65"/>
      <c r="S540" s="65"/>
      <c r="T540" s="11"/>
      <c r="U540" s="65"/>
      <c r="V540" s="65"/>
      <c r="W540" s="11"/>
      <c r="X540" s="65"/>
      <c r="Y540" s="65"/>
      <c r="Z540" s="65"/>
      <c r="AA540" s="65"/>
      <c r="AB540" s="65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1"/>
      <c r="AY540" s="11"/>
      <c r="AZ540" s="11"/>
      <c r="BA540" s="11"/>
      <c r="BB540" s="11"/>
      <c r="BC540" s="11"/>
      <c r="BD540" s="11"/>
      <c r="BE540" s="11"/>
      <c r="BF540" s="11"/>
      <c r="BG540" s="11"/>
      <c r="BH540" s="11"/>
      <c r="BI540" s="11"/>
      <c r="BJ540" s="11"/>
      <c r="BK540" s="11"/>
      <c r="BL540" s="11"/>
      <c r="BM540" s="11"/>
      <c r="BN540" s="11"/>
      <c r="BO540" s="11"/>
      <c r="BP540" s="11"/>
      <c r="BQ540" s="11"/>
      <c r="BR540" s="11"/>
      <c r="BS540" s="11"/>
      <c r="BT540" s="11"/>
      <c r="BU540" s="65"/>
      <c r="BV540" s="11"/>
      <c r="BW540" s="11"/>
      <c r="BX540" s="11"/>
      <c r="BY540" s="11"/>
      <c r="BZ540" s="11"/>
      <c r="CA540" s="11"/>
      <c r="CB540" s="11"/>
      <c r="CC540" s="11"/>
      <c r="CD540" s="11"/>
      <c r="CE540" s="11"/>
      <c r="CF540" s="11"/>
      <c r="CG540" s="11"/>
      <c r="CH540" s="11"/>
      <c r="CI540" s="11"/>
      <c r="CJ540" s="11"/>
      <c r="CK540" s="11"/>
      <c r="CL540" s="11"/>
      <c r="CM540" s="11"/>
      <c r="CN540" s="11"/>
      <c r="CO540" s="11"/>
      <c r="CP540" s="11"/>
      <c r="CQ540" s="11"/>
      <c r="CR540" s="11"/>
      <c r="CS540" s="11"/>
      <c r="CT540" s="11"/>
      <c r="CU540" s="11"/>
      <c r="CV540" s="11"/>
      <c r="CW540" s="11"/>
      <c r="CX540" s="11"/>
      <c r="CY540" s="11"/>
      <c r="CZ540" s="11"/>
      <c r="DA540" s="11"/>
      <c r="DB540" s="11"/>
      <c r="DC540" s="11"/>
      <c r="DD540" s="11"/>
      <c r="DE540" s="11"/>
      <c r="DF540" s="11"/>
      <c r="DG540" s="11"/>
      <c r="DH540" s="11"/>
      <c r="DI540" s="11"/>
      <c r="DJ540" s="11"/>
      <c r="DK540" s="11"/>
      <c r="DL540" s="11"/>
      <c r="DM540" s="11"/>
      <c r="DN540" s="11"/>
      <c r="DO540" s="11"/>
      <c r="DP540" s="11"/>
      <c r="DQ540" s="11"/>
      <c r="DR540" s="11"/>
      <c r="DS540" s="11"/>
      <c r="DT540" s="11"/>
      <c r="DU540" s="11"/>
      <c r="DV540" s="11"/>
      <c r="DW540" s="11"/>
      <c r="DX540" s="11"/>
    </row>
    <row r="541" spans="6:128" ht="12.75">
      <c r="F541" s="11"/>
      <c r="G541" s="9">
        <f t="shared" si="89"/>
        <v>538</v>
      </c>
      <c r="H541" s="8">
        <f t="shared" si="85"/>
        <v>159.99560000528194</v>
      </c>
      <c r="I541" s="8">
        <f t="shared" si="87"/>
        <v>1.186582887885032</v>
      </c>
      <c r="J541" s="8">
        <f t="shared" si="86"/>
        <v>-33.97928811864926</v>
      </c>
      <c r="K541" s="8">
        <f t="shared" si="88"/>
        <v>126.01631188663268</v>
      </c>
      <c r="L541" s="8"/>
      <c r="M541" s="8">
        <v>39</v>
      </c>
      <c r="N541" s="8">
        <v>41</v>
      </c>
      <c r="O541" s="8"/>
      <c r="P541" s="64"/>
      <c r="Q541" s="11"/>
      <c r="R541" s="65"/>
      <c r="S541" s="65"/>
      <c r="T541" s="11"/>
      <c r="U541" s="65"/>
      <c r="V541" s="65"/>
      <c r="W541" s="11"/>
      <c r="X541" s="65"/>
      <c r="Y541" s="65"/>
      <c r="Z541" s="65"/>
      <c r="AA541" s="65"/>
      <c r="AB541" s="65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1"/>
      <c r="AY541" s="11"/>
      <c r="AZ541" s="11"/>
      <c r="BA541" s="11"/>
      <c r="BB541" s="11"/>
      <c r="BC541" s="11"/>
      <c r="BD541" s="11"/>
      <c r="BE541" s="11"/>
      <c r="BF541" s="11"/>
      <c r="BG541" s="11"/>
      <c r="BH541" s="11"/>
      <c r="BI541" s="11"/>
      <c r="BJ541" s="11"/>
      <c r="BK541" s="11"/>
      <c r="BL541" s="11"/>
      <c r="BM541" s="11"/>
      <c r="BN541" s="11"/>
      <c r="BO541" s="11"/>
      <c r="BP541" s="11"/>
      <c r="BQ541" s="11"/>
      <c r="BR541" s="11"/>
      <c r="BS541" s="11"/>
      <c r="BT541" s="11"/>
      <c r="BU541" s="65"/>
      <c r="BV541" s="11"/>
      <c r="BW541" s="11"/>
      <c r="BX541" s="11"/>
      <c r="BY541" s="11"/>
      <c r="BZ541" s="11"/>
      <c r="CA541" s="11"/>
      <c r="CB541" s="11"/>
      <c r="CC541" s="11"/>
      <c r="CD541" s="11"/>
      <c r="CE541" s="11"/>
      <c r="CF541" s="11"/>
      <c r="CG541" s="11"/>
      <c r="CH541" s="11"/>
      <c r="CI541" s="11"/>
      <c r="CJ541" s="11"/>
      <c r="CK541" s="11"/>
      <c r="CL541" s="11"/>
      <c r="CM541" s="11"/>
      <c r="CN541" s="11"/>
      <c r="CO541" s="11"/>
      <c r="CP541" s="11"/>
      <c r="CQ541" s="11"/>
      <c r="CR541" s="11"/>
      <c r="CS541" s="11"/>
      <c r="CT541" s="11"/>
      <c r="CU541" s="11"/>
      <c r="CV541" s="11"/>
      <c r="CW541" s="11"/>
      <c r="CX541" s="11"/>
      <c r="CY541" s="11"/>
      <c r="CZ541" s="11"/>
      <c r="DA541" s="11"/>
      <c r="DB541" s="11"/>
      <c r="DC541" s="11"/>
      <c r="DD541" s="11"/>
      <c r="DE541" s="11"/>
      <c r="DF541" s="11"/>
      <c r="DG541" s="11"/>
      <c r="DH541" s="11"/>
      <c r="DI541" s="11"/>
      <c r="DJ541" s="11"/>
      <c r="DK541" s="11"/>
      <c r="DL541" s="11"/>
      <c r="DM541" s="11"/>
      <c r="DN541" s="11"/>
      <c r="DO541" s="11"/>
      <c r="DP541" s="11"/>
      <c r="DQ541" s="11"/>
      <c r="DR541" s="11"/>
      <c r="DS541" s="11"/>
      <c r="DT541" s="11"/>
      <c r="DU541" s="11"/>
      <c r="DV541" s="11"/>
      <c r="DW541" s="11"/>
      <c r="DX541" s="11"/>
    </row>
    <row r="542" spans="6:128" ht="12.75">
      <c r="F542" s="11"/>
      <c r="G542" s="9">
        <f t="shared" si="89"/>
        <v>539</v>
      </c>
      <c r="H542" s="8">
        <f t="shared" si="85"/>
        <v>159.99889967751977</v>
      </c>
      <c r="I542" s="8">
        <f t="shared" si="87"/>
        <v>0.593381818867615</v>
      </c>
      <c r="J542" s="8">
        <f t="shared" si="86"/>
        <v>-33.9948216353173</v>
      </c>
      <c r="K542" s="8">
        <f t="shared" si="88"/>
        <v>126.00407804220248</v>
      </c>
      <c r="L542" s="8"/>
      <c r="M542" s="8">
        <v>40</v>
      </c>
      <c r="N542" s="8">
        <v>40</v>
      </c>
      <c r="O542" s="8"/>
      <c r="P542" s="64"/>
      <c r="Q542" s="11"/>
      <c r="R542" s="65"/>
      <c r="S542" s="65"/>
      <c r="T542" s="11"/>
      <c r="U542" s="65"/>
      <c r="V542" s="65"/>
      <c r="W542" s="11"/>
      <c r="X542" s="65"/>
      <c r="Y542" s="65"/>
      <c r="Z542" s="65"/>
      <c r="AA542" s="65"/>
      <c r="AB542" s="65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  <c r="AZ542" s="11"/>
      <c r="BA542" s="11"/>
      <c r="BB542" s="11"/>
      <c r="BC542" s="11"/>
      <c r="BD542" s="11"/>
      <c r="BE542" s="11"/>
      <c r="BF542" s="11"/>
      <c r="BG542" s="11"/>
      <c r="BH542" s="11"/>
      <c r="BI542" s="11"/>
      <c r="BJ542" s="11"/>
      <c r="BK542" s="11"/>
      <c r="BL542" s="11"/>
      <c r="BM542" s="11"/>
      <c r="BN542" s="11"/>
      <c r="BO542" s="11"/>
      <c r="BP542" s="11"/>
      <c r="BQ542" s="11"/>
      <c r="BR542" s="11"/>
      <c r="BS542" s="11"/>
      <c r="BT542" s="11"/>
      <c r="BU542" s="65"/>
      <c r="BV542" s="11"/>
      <c r="BW542" s="11"/>
      <c r="BX542" s="11"/>
      <c r="BY542" s="11"/>
      <c r="BZ542" s="11"/>
      <c r="CA542" s="11"/>
      <c r="CB542" s="11"/>
      <c r="CC542" s="11"/>
      <c r="CD542" s="11"/>
      <c r="CE542" s="11"/>
      <c r="CF542" s="11"/>
      <c r="CG542" s="11"/>
      <c r="CH542" s="11"/>
      <c r="CI542" s="11"/>
      <c r="CJ542" s="11"/>
      <c r="CK542" s="11"/>
      <c r="CL542" s="11"/>
      <c r="CM542" s="11"/>
      <c r="CN542" s="11"/>
      <c r="CO542" s="11"/>
      <c r="CP542" s="11"/>
      <c r="CQ542" s="11"/>
      <c r="CR542" s="11"/>
      <c r="CS542" s="11"/>
      <c r="CT542" s="11"/>
      <c r="CU542" s="11"/>
      <c r="CV542" s="11"/>
      <c r="CW542" s="11"/>
      <c r="CX542" s="11"/>
      <c r="CY542" s="11"/>
      <c r="CZ542" s="11"/>
      <c r="DA542" s="11"/>
      <c r="DB542" s="11"/>
      <c r="DC542" s="11"/>
      <c r="DD542" s="11"/>
      <c r="DE542" s="11"/>
      <c r="DF542" s="11"/>
      <c r="DG542" s="11"/>
      <c r="DH542" s="11"/>
      <c r="DI542" s="11"/>
      <c r="DJ542" s="11"/>
      <c r="DK542" s="11"/>
      <c r="DL542" s="11"/>
      <c r="DM542" s="11"/>
      <c r="DN542" s="11"/>
      <c r="DO542" s="11"/>
      <c r="DP542" s="11"/>
      <c r="DQ542" s="11"/>
      <c r="DR542" s="11"/>
      <c r="DS542" s="11"/>
      <c r="DT542" s="11"/>
      <c r="DU542" s="11"/>
      <c r="DV542" s="11"/>
      <c r="DW542" s="11"/>
      <c r="DX542" s="11"/>
    </row>
    <row r="543" spans="6:128" ht="12.75">
      <c r="F543" s="11"/>
      <c r="G543" s="9">
        <f t="shared" si="89"/>
        <v>540</v>
      </c>
      <c r="H543" s="8">
        <f t="shared" si="85"/>
        <v>160</v>
      </c>
      <c r="I543" s="8">
        <f t="shared" si="87"/>
        <v>1.2496514240067924E-14</v>
      </c>
      <c r="J543" s="8">
        <f t="shared" si="86"/>
        <v>-34</v>
      </c>
      <c r="K543" s="8">
        <f t="shared" si="88"/>
        <v>126</v>
      </c>
      <c r="L543" s="8"/>
      <c r="M543" s="8">
        <v>41</v>
      </c>
      <c r="N543" s="8">
        <v>39</v>
      </c>
      <c r="O543" s="8"/>
      <c r="P543" s="64"/>
      <c r="Q543" s="11"/>
      <c r="R543" s="65"/>
      <c r="S543" s="65"/>
      <c r="T543" s="11"/>
      <c r="U543" s="65"/>
      <c r="V543" s="65"/>
      <c r="W543" s="11"/>
      <c r="X543" s="65"/>
      <c r="Y543" s="65"/>
      <c r="Z543" s="65"/>
      <c r="AA543" s="65"/>
      <c r="AB543" s="65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U543" s="11"/>
      <c r="AV543" s="11"/>
      <c r="AW543" s="11"/>
      <c r="AX543" s="11"/>
      <c r="AY543" s="11"/>
      <c r="AZ543" s="11"/>
      <c r="BA543" s="11"/>
      <c r="BB543" s="11"/>
      <c r="BC543" s="11"/>
      <c r="BD543" s="11"/>
      <c r="BE543" s="11"/>
      <c r="BF543" s="11"/>
      <c r="BG543" s="11"/>
      <c r="BH543" s="11"/>
      <c r="BI543" s="11"/>
      <c r="BJ543" s="11"/>
      <c r="BK543" s="11"/>
      <c r="BL543" s="11"/>
      <c r="BM543" s="11"/>
      <c r="BN543" s="11"/>
      <c r="BO543" s="11"/>
      <c r="BP543" s="11"/>
      <c r="BQ543" s="11"/>
      <c r="BR543" s="11"/>
      <c r="BS543" s="11"/>
      <c r="BT543" s="11"/>
      <c r="BU543" s="65"/>
      <c r="BV543" s="11"/>
      <c r="BW543" s="11"/>
      <c r="BX543" s="11"/>
      <c r="BY543" s="11"/>
      <c r="BZ543" s="11"/>
      <c r="CA543" s="11"/>
      <c r="CB543" s="11"/>
      <c r="CC543" s="11"/>
      <c r="CD543" s="11"/>
      <c r="CE543" s="11"/>
      <c r="CF543" s="11"/>
      <c r="CG543" s="11"/>
      <c r="CH543" s="11"/>
      <c r="CI543" s="11"/>
      <c r="CJ543" s="11"/>
      <c r="CK543" s="11"/>
      <c r="CL543" s="11"/>
      <c r="CM543" s="11"/>
      <c r="CN543" s="11"/>
      <c r="CO543" s="11"/>
      <c r="CP543" s="11"/>
      <c r="CQ543" s="11"/>
      <c r="CR543" s="11"/>
      <c r="CS543" s="11"/>
      <c r="CT543" s="11"/>
      <c r="CU543" s="11"/>
      <c r="CV543" s="11"/>
      <c r="CW543" s="11"/>
      <c r="CX543" s="11"/>
      <c r="CY543" s="11"/>
      <c r="CZ543" s="11"/>
      <c r="DA543" s="11"/>
      <c r="DB543" s="11"/>
      <c r="DC543" s="11"/>
      <c r="DD543" s="11"/>
      <c r="DE543" s="11"/>
      <c r="DF543" s="11"/>
      <c r="DG543" s="11"/>
      <c r="DH543" s="11"/>
      <c r="DI543" s="11"/>
      <c r="DJ543" s="11"/>
      <c r="DK543" s="11"/>
      <c r="DL543" s="11"/>
      <c r="DM543" s="11"/>
      <c r="DN543" s="11"/>
      <c r="DO543" s="11"/>
      <c r="DP543" s="11"/>
      <c r="DQ543" s="11"/>
      <c r="DR543" s="11"/>
      <c r="DS543" s="11"/>
      <c r="DT543" s="11"/>
      <c r="DU543" s="11"/>
      <c r="DV543" s="11"/>
      <c r="DW543" s="11"/>
      <c r="DX543" s="11"/>
    </row>
    <row r="544" spans="6:128" ht="12.75">
      <c r="F544" s="11"/>
      <c r="G544" s="9">
        <f t="shared" si="89"/>
        <v>541</v>
      </c>
      <c r="H544" s="8">
        <f t="shared" si="85"/>
        <v>159.99889967751977</v>
      </c>
      <c r="I544" s="8">
        <f t="shared" si="87"/>
        <v>-0.5933818188676504</v>
      </c>
      <c r="J544" s="8">
        <f t="shared" si="86"/>
        <v>-33.9948216353173</v>
      </c>
      <c r="K544" s="8">
        <f t="shared" si="88"/>
        <v>126.00407804220248</v>
      </c>
      <c r="L544" s="8"/>
      <c r="M544" s="8">
        <v>42</v>
      </c>
      <c r="N544" s="8">
        <v>38</v>
      </c>
      <c r="O544" s="8"/>
      <c r="P544" s="64"/>
      <c r="Q544" s="11"/>
      <c r="R544" s="65"/>
      <c r="S544" s="65"/>
      <c r="T544" s="11"/>
      <c r="U544" s="65"/>
      <c r="V544" s="65"/>
      <c r="W544" s="11"/>
      <c r="X544" s="65"/>
      <c r="Y544" s="65"/>
      <c r="Z544" s="65"/>
      <c r="AA544" s="65"/>
      <c r="AB544" s="65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U544" s="11"/>
      <c r="AV544" s="11"/>
      <c r="AW544" s="11"/>
      <c r="AX544" s="11"/>
      <c r="AY544" s="11"/>
      <c r="AZ544" s="11"/>
      <c r="BA544" s="11"/>
      <c r="BB544" s="11"/>
      <c r="BC544" s="11"/>
      <c r="BD544" s="11"/>
      <c r="BE544" s="11"/>
      <c r="BF544" s="11"/>
      <c r="BG544" s="11"/>
      <c r="BH544" s="11"/>
      <c r="BI544" s="11"/>
      <c r="BJ544" s="11"/>
      <c r="BK544" s="11"/>
      <c r="BL544" s="11"/>
      <c r="BM544" s="11"/>
      <c r="BN544" s="11"/>
      <c r="BO544" s="11"/>
      <c r="BP544" s="11"/>
      <c r="BQ544" s="11"/>
      <c r="BR544" s="11"/>
      <c r="BS544" s="11"/>
      <c r="BT544" s="11"/>
      <c r="BU544" s="65"/>
      <c r="BV544" s="11"/>
      <c r="BW544" s="11"/>
      <c r="BX544" s="11"/>
      <c r="BY544" s="11"/>
      <c r="BZ544" s="11"/>
      <c r="CA544" s="11"/>
      <c r="CB544" s="11"/>
      <c r="CC544" s="11"/>
      <c r="CD544" s="11"/>
      <c r="CE544" s="11"/>
      <c r="CF544" s="11"/>
      <c r="CG544" s="11"/>
      <c r="CH544" s="11"/>
      <c r="CI544" s="11"/>
      <c r="CJ544" s="11"/>
      <c r="CK544" s="11"/>
      <c r="CL544" s="11"/>
      <c r="CM544" s="11"/>
      <c r="CN544" s="11"/>
      <c r="CO544" s="11"/>
      <c r="CP544" s="11"/>
      <c r="CQ544" s="11"/>
      <c r="CR544" s="11"/>
      <c r="CS544" s="11"/>
      <c r="CT544" s="11"/>
      <c r="CU544" s="11"/>
      <c r="CV544" s="11"/>
      <c r="CW544" s="11"/>
      <c r="CX544" s="11"/>
      <c r="CY544" s="11"/>
      <c r="CZ544" s="11"/>
      <c r="DA544" s="11"/>
      <c r="DB544" s="11"/>
      <c r="DC544" s="11"/>
      <c r="DD544" s="11"/>
      <c r="DE544" s="11"/>
      <c r="DF544" s="11"/>
      <c r="DG544" s="11"/>
      <c r="DH544" s="11"/>
      <c r="DI544" s="11"/>
      <c r="DJ544" s="11"/>
      <c r="DK544" s="11"/>
      <c r="DL544" s="11"/>
      <c r="DM544" s="11"/>
      <c r="DN544" s="11"/>
      <c r="DO544" s="11"/>
      <c r="DP544" s="11"/>
      <c r="DQ544" s="11"/>
      <c r="DR544" s="11"/>
      <c r="DS544" s="11"/>
      <c r="DT544" s="11"/>
      <c r="DU544" s="11"/>
      <c r="DV544" s="11"/>
      <c r="DW544" s="11"/>
      <c r="DX544" s="11"/>
    </row>
    <row r="545" spans="6:128" ht="12.75">
      <c r="F545" s="11"/>
      <c r="G545" s="9">
        <f t="shared" si="89"/>
        <v>542</v>
      </c>
      <c r="H545" s="8">
        <f t="shared" si="85"/>
        <v>159.99560000528194</v>
      </c>
      <c r="I545" s="8">
        <f t="shared" si="87"/>
        <v>-1.186582887885007</v>
      </c>
      <c r="J545" s="8">
        <f t="shared" si="86"/>
        <v>-33.97928811864926</v>
      </c>
      <c r="K545" s="8">
        <f t="shared" si="88"/>
        <v>126.01631188663268</v>
      </c>
      <c r="L545" s="8"/>
      <c r="M545" s="8">
        <v>43</v>
      </c>
      <c r="N545" s="8">
        <v>37</v>
      </c>
      <c r="O545" s="8"/>
      <c r="P545" s="64"/>
      <c r="Q545" s="11"/>
      <c r="R545" s="65"/>
      <c r="S545" s="65"/>
      <c r="T545" s="11"/>
      <c r="U545" s="65"/>
      <c r="V545" s="65"/>
      <c r="W545" s="11"/>
      <c r="X545" s="65"/>
      <c r="Y545" s="65"/>
      <c r="Z545" s="65"/>
      <c r="AA545" s="65"/>
      <c r="AB545" s="65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U545" s="11"/>
      <c r="AV545" s="11"/>
      <c r="AW545" s="11"/>
      <c r="AX545" s="11"/>
      <c r="AY545" s="11"/>
      <c r="AZ545" s="11"/>
      <c r="BA545" s="11"/>
      <c r="BB545" s="11"/>
      <c r="BC545" s="11"/>
      <c r="BD545" s="11"/>
      <c r="BE545" s="11"/>
      <c r="BF545" s="11"/>
      <c r="BG545" s="11"/>
      <c r="BH545" s="11"/>
      <c r="BI545" s="11"/>
      <c r="BJ545" s="11"/>
      <c r="BK545" s="11"/>
      <c r="BL545" s="11"/>
      <c r="BM545" s="11"/>
      <c r="BN545" s="11"/>
      <c r="BO545" s="11"/>
      <c r="BP545" s="11"/>
      <c r="BQ545" s="11"/>
      <c r="BR545" s="11"/>
      <c r="BS545" s="11"/>
      <c r="BT545" s="11"/>
      <c r="BU545" s="65"/>
      <c r="BV545" s="11"/>
      <c r="BW545" s="11"/>
      <c r="BX545" s="11"/>
      <c r="BY545" s="11"/>
      <c r="BZ545" s="11"/>
      <c r="CA545" s="11"/>
      <c r="CB545" s="11"/>
      <c r="CC545" s="11"/>
      <c r="CD545" s="11"/>
      <c r="CE545" s="11"/>
      <c r="CF545" s="11"/>
      <c r="CG545" s="11"/>
      <c r="CH545" s="11"/>
      <c r="CI545" s="11"/>
      <c r="CJ545" s="11"/>
      <c r="CK545" s="11"/>
      <c r="CL545" s="11"/>
      <c r="CM545" s="11"/>
      <c r="CN545" s="11"/>
      <c r="CO545" s="11"/>
      <c r="CP545" s="11"/>
      <c r="CQ545" s="11"/>
      <c r="CR545" s="11"/>
      <c r="CS545" s="11"/>
      <c r="CT545" s="11"/>
      <c r="CU545" s="11"/>
      <c r="CV545" s="11"/>
      <c r="CW545" s="11"/>
      <c r="CX545" s="11"/>
      <c r="CY545" s="11"/>
      <c r="CZ545" s="11"/>
      <c r="DA545" s="11"/>
      <c r="DB545" s="11"/>
      <c r="DC545" s="11"/>
      <c r="DD545" s="11"/>
      <c r="DE545" s="11"/>
      <c r="DF545" s="11"/>
      <c r="DG545" s="11"/>
      <c r="DH545" s="11"/>
      <c r="DI545" s="11"/>
      <c r="DJ545" s="11"/>
      <c r="DK545" s="11"/>
      <c r="DL545" s="11"/>
      <c r="DM545" s="11"/>
      <c r="DN545" s="11"/>
      <c r="DO545" s="11"/>
      <c r="DP545" s="11"/>
      <c r="DQ545" s="11"/>
      <c r="DR545" s="11"/>
      <c r="DS545" s="11"/>
      <c r="DT545" s="11"/>
      <c r="DU545" s="11"/>
      <c r="DV545" s="11"/>
      <c r="DW545" s="11"/>
      <c r="DX545" s="11"/>
    </row>
    <row r="546" spans="6:128" ht="12.75">
      <c r="F546" s="11"/>
      <c r="G546" s="9">
        <f t="shared" si="89"/>
        <v>543</v>
      </c>
      <c r="H546" s="8">
        <f t="shared" si="85"/>
        <v>159.9901048675288</v>
      </c>
      <c r="I546" s="8">
        <f t="shared" si="87"/>
        <v>-1.7794225122600877</v>
      </c>
      <c r="J546" s="8">
        <f t="shared" si="86"/>
        <v>-33.95340418165551</v>
      </c>
      <c r="K546" s="8">
        <f t="shared" si="88"/>
        <v>126.03670068587329</v>
      </c>
      <c r="L546" s="8"/>
      <c r="M546" s="8">
        <v>44</v>
      </c>
      <c r="N546" s="8">
        <v>36</v>
      </c>
      <c r="O546" s="8"/>
      <c r="P546" s="64"/>
      <c r="Q546" s="11"/>
      <c r="R546" s="65"/>
      <c r="S546" s="65"/>
      <c r="T546" s="11"/>
      <c r="U546" s="65"/>
      <c r="V546" s="65"/>
      <c r="W546" s="11"/>
      <c r="X546" s="65"/>
      <c r="Y546" s="65"/>
      <c r="Z546" s="65"/>
      <c r="AA546" s="65"/>
      <c r="AB546" s="65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U546" s="11"/>
      <c r="AV546" s="11"/>
      <c r="AW546" s="11"/>
      <c r="AX546" s="11"/>
      <c r="AY546" s="11"/>
      <c r="AZ546" s="11"/>
      <c r="BA546" s="11"/>
      <c r="BB546" s="11"/>
      <c r="BC546" s="11"/>
      <c r="BD546" s="11"/>
      <c r="BE546" s="11"/>
      <c r="BF546" s="11"/>
      <c r="BG546" s="11"/>
      <c r="BH546" s="11"/>
      <c r="BI546" s="11"/>
      <c r="BJ546" s="11"/>
      <c r="BK546" s="11"/>
      <c r="BL546" s="11"/>
      <c r="BM546" s="11"/>
      <c r="BN546" s="11"/>
      <c r="BO546" s="11"/>
      <c r="BP546" s="11"/>
      <c r="BQ546" s="11"/>
      <c r="BR546" s="11"/>
      <c r="BS546" s="11"/>
      <c r="BT546" s="11"/>
      <c r="BU546" s="65"/>
      <c r="BV546" s="11"/>
      <c r="BW546" s="11"/>
      <c r="BX546" s="11"/>
      <c r="BY546" s="11"/>
      <c r="BZ546" s="11"/>
      <c r="CA546" s="11"/>
      <c r="CB546" s="11"/>
      <c r="CC546" s="11"/>
      <c r="CD546" s="11"/>
      <c r="CE546" s="11"/>
      <c r="CF546" s="11"/>
      <c r="CG546" s="11"/>
      <c r="CH546" s="11"/>
      <c r="CI546" s="11"/>
      <c r="CJ546" s="11"/>
      <c r="CK546" s="11"/>
      <c r="CL546" s="11"/>
      <c r="CM546" s="11"/>
      <c r="CN546" s="11"/>
      <c r="CO546" s="11"/>
      <c r="CP546" s="11"/>
      <c r="CQ546" s="11"/>
      <c r="CR546" s="11"/>
      <c r="CS546" s="11"/>
      <c r="CT546" s="11"/>
      <c r="CU546" s="11"/>
      <c r="CV546" s="11"/>
      <c r="CW546" s="11"/>
      <c r="CX546" s="11"/>
      <c r="CY546" s="11"/>
      <c r="CZ546" s="11"/>
      <c r="DA546" s="11"/>
      <c r="DB546" s="11"/>
      <c r="DC546" s="11"/>
      <c r="DD546" s="11"/>
      <c r="DE546" s="11"/>
      <c r="DF546" s="11"/>
      <c r="DG546" s="11"/>
      <c r="DH546" s="11"/>
      <c r="DI546" s="11"/>
      <c r="DJ546" s="11"/>
      <c r="DK546" s="11"/>
      <c r="DL546" s="11"/>
      <c r="DM546" s="11"/>
      <c r="DN546" s="11"/>
      <c r="DO546" s="11"/>
      <c r="DP546" s="11"/>
      <c r="DQ546" s="11"/>
      <c r="DR546" s="11"/>
      <c r="DS546" s="11"/>
      <c r="DT546" s="11"/>
      <c r="DU546" s="11"/>
      <c r="DV546" s="11"/>
      <c r="DW546" s="11"/>
      <c r="DX546" s="11"/>
    </row>
    <row r="547" spans="6:128" ht="12.75">
      <c r="F547" s="11"/>
      <c r="G547" s="9">
        <f t="shared" si="89"/>
        <v>544</v>
      </c>
      <c r="H547" s="8">
        <f t="shared" si="85"/>
        <v>159.9824207334438</v>
      </c>
      <c r="I547" s="8">
        <f t="shared" si="87"/>
        <v>-2.371720107300281</v>
      </c>
      <c r="J547" s="8">
        <f t="shared" si="86"/>
        <v>-33.917177708834025</v>
      </c>
      <c r="K547" s="8">
        <f t="shared" si="88"/>
        <v>126.06524302460977</v>
      </c>
      <c r="L547" s="8"/>
      <c r="M547" s="8">
        <v>45</v>
      </c>
      <c r="N547" s="8">
        <v>35</v>
      </c>
      <c r="O547" s="8"/>
      <c r="P547" s="64"/>
      <c r="Q547" s="11"/>
      <c r="R547" s="65"/>
      <c r="S547" s="65"/>
      <c r="T547" s="11"/>
      <c r="U547" s="65"/>
      <c r="V547" s="65"/>
      <c r="W547" s="11"/>
      <c r="X547" s="65"/>
      <c r="Y547" s="65"/>
      <c r="Z547" s="65"/>
      <c r="AA547" s="65"/>
      <c r="AB547" s="65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U547" s="11"/>
      <c r="AV547" s="11"/>
      <c r="AW547" s="11"/>
      <c r="AX547" s="11"/>
      <c r="AY547" s="11"/>
      <c r="AZ547" s="11"/>
      <c r="BA547" s="11"/>
      <c r="BB547" s="11"/>
      <c r="BC547" s="11"/>
      <c r="BD547" s="11"/>
      <c r="BE547" s="11"/>
      <c r="BF547" s="11"/>
      <c r="BG547" s="11"/>
      <c r="BH547" s="11"/>
      <c r="BI547" s="11"/>
      <c r="BJ547" s="11"/>
      <c r="BK547" s="11"/>
      <c r="BL547" s="11"/>
      <c r="BM547" s="11"/>
      <c r="BN547" s="11"/>
      <c r="BO547" s="11"/>
      <c r="BP547" s="11"/>
      <c r="BQ547" s="11"/>
      <c r="BR547" s="11"/>
      <c r="BS547" s="11"/>
      <c r="BT547" s="11"/>
      <c r="BU547" s="65"/>
      <c r="BV547" s="11"/>
      <c r="BW547" s="11"/>
      <c r="BX547" s="11"/>
      <c r="BY547" s="11"/>
      <c r="BZ547" s="11"/>
      <c r="CA547" s="11"/>
      <c r="CB547" s="11"/>
      <c r="CC547" s="11"/>
      <c r="CD547" s="11"/>
      <c r="CE547" s="11"/>
      <c r="CF547" s="11"/>
      <c r="CG547" s="11"/>
      <c r="CH547" s="11"/>
      <c r="CI547" s="11"/>
      <c r="CJ547" s="11"/>
      <c r="CK547" s="11"/>
      <c r="CL547" s="11"/>
      <c r="CM547" s="11"/>
      <c r="CN547" s="11"/>
      <c r="CO547" s="11"/>
      <c r="CP547" s="11"/>
      <c r="CQ547" s="11"/>
      <c r="CR547" s="11"/>
      <c r="CS547" s="11"/>
      <c r="CT547" s="11"/>
      <c r="CU547" s="11"/>
      <c r="CV547" s="11"/>
      <c r="CW547" s="11"/>
      <c r="CX547" s="11"/>
      <c r="CY547" s="11"/>
      <c r="CZ547" s="11"/>
      <c r="DA547" s="11"/>
      <c r="DB547" s="11"/>
      <c r="DC547" s="11"/>
      <c r="DD547" s="11"/>
      <c r="DE547" s="11"/>
      <c r="DF547" s="11"/>
      <c r="DG547" s="11"/>
      <c r="DH547" s="11"/>
      <c r="DI547" s="11"/>
      <c r="DJ547" s="11"/>
      <c r="DK547" s="11"/>
      <c r="DL547" s="11"/>
      <c r="DM547" s="11"/>
      <c r="DN547" s="11"/>
      <c r="DO547" s="11"/>
      <c r="DP547" s="11"/>
      <c r="DQ547" s="11"/>
      <c r="DR547" s="11"/>
      <c r="DS547" s="11"/>
      <c r="DT547" s="11"/>
      <c r="DU547" s="11"/>
      <c r="DV547" s="11"/>
      <c r="DW547" s="11"/>
      <c r="DX547" s="11"/>
    </row>
    <row r="548" spans="6:128" ht="12.75">
      <c r="F548" s="11"/>
      <c r="G548" s="9">
        <f t="shared" si="89"/>
        <v>545</v>
      </c>
      <c r="H548" s="8">
        <f t="shared" si="85"/>
        <v>159.9725566503238</v>
      </c>
      <c r="I548" s="8">
        <f t="shared" si="87"/>
        <v>-2.963295253420362</v>
      </c>
      <c r="J548" s="8">
        <f t="shared" si="86"/>
        <v>-33.87061973511935</v>
      </c>
      <c r="K548" s="8">
        <f t="shared" si="88"/>
        <v>126.10193691520446</v>
      </c>
      <c r="L548" s="8"/>
      <c r="M548" s="8">
        <v>46</v>
      </c>
      <c r="N548" s="8">
        <v>34</v>
      </c>
      <c r="O548" s="8"/>
      <c r="P548" s="64"/>
      <c r="Q548" s="11"/>
      <c r="R548" s="65"/>
      <c r="S548" s="65"/>
      <c r="T548" s="11"/>
      <c r="U548" s="65"/>
      <c r="V548" s="65"/>
      <c r="W548" s="11"/>
      <c r="X548" s="65"/>
      <c r="Y548" s="65"/>
      <c r="Z548" s="65"/>
      <c r="AA548" s="65"/>
      <c r="AB548" s="65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U548" s="11"/>
      <c r="AV548" s="11"/>
      <c r="AW548" s="11"/>
      <c r="AX548" s="11"/>
      <c r="AY548" s="11"/>
      <c r="AZ548" s="11"/>
      <c r="BA548" s="11"/>
      <c r="BB548" s="11"/>
      <c r="BC548" s="11"/>
      <c r="BD548" s="11"/>
      <c r="BE548" s="11"/>
      <c r="BF548" s="11"/>
      <c r="BG548" s="11"/>
      <c r="BH548" s="11"/>
      <c r="BI548" s="11"/>
      <c r="BJ548" s="11"/>
      <c r="BK548" s="11"/>
      <c r="BL548" s="11"/>
      <c r="BM548" s="11"/>
      <c r="BN548" s="11"/>
      <c r="BO548" s="11"/>
      <c r="BP548" s="11"/>
      <c r="BQ548" s="11"/>
      <c r="BR548" s="11"/>
      <c r="BS548" s="11"/>
      <c r="BT548" s="11"/>
      <c r="BU548" s="65"/>
      <c r="BV548" s="11"/>
      <c r="BW548" s="11"/>
      <c r="BX548" s="11"/>
      <c r="BY548" s="11"/>
      <c r="BZ548" s="11"/>
      <c r="CA548" s="11"/>
      <c r="CB548" s="11"/>
      <c r="CC548" s="11"/>
      <c r="CD548" s="11"/>
      <c r="CE548" s="11"/>
      <c r="CF548" s="11"/>
      <c r="CG548" s="11"/>
      <c r="CH548" s="11"/>
      <c r="CI548" s="11"/>
      <c r="CJ548" s="11"/>
      <c r="CK548" s="11"/>
      <c r="CL548" s="11"/>
      <c r="CM548" s="11"/>
      <c r="CN548" s="11"/>
      <c r="CO548" s="11"/>
      <c r="CP548" s="11"/>
      <c r="CQ548" s="11"/>
      <c r="CR548" s="11"/>
      <c r="CS548" s="11"/>
      <c r="CT548" s="11"/>
      <c r="CU548" s="11"/>
      <c r="CV548" s="11"/>
      <c r="CW548" s="11"/>
      <c r="CX548" s="11"/>
      <c r="CY548" s="11"/>
      <c r="CZ548" s="11"/>
      <c r="DA548" s="11"/>
      <c r="DB548" s="11"/>
      <c r="DC548" s="11"/>
      <c r="DD548" s="11"/>
      <c r="DE548" s="11"/>
      <c r="DF548" s="11"/>
      <c r="DG548" s="11"/>
      <c r="DH548" s="11"/>
      <c r="DI548" s="11"/>
      <c r="DJ548" s="11"/>
      <c r="DK548" s="11"/>
      <c r="DL548" s="11"/>
      <c r="DM548" s="11"/>
      <c r="DN548" s="11"/>
      <c r="DO548" s="11"/>
      <c r="DP548" s="11"/>
      <c r="DQ548" s="11"/>
      <c r="DR548" s="11"/>
      <c r="DS548" s="11"/>
      <c r="DT548" s="11"/>
      <c r="DU548" s="11"/>
      <c r="DV548" s="11"/>
      <c r="DW548" s="11"/>
      <c r="DX548" s="11"/>
    </row>
    <row r="549" spans="6:128" ht="12.75">
      <c r="F549" s="11"/>
      <c r="G549" s="9">
        <f t="shared" si="89"/>
        <v>546</v>
      </c>
      <c r="H549" s="8">
        <f t="shared" si="85"/>
        <v>159.96052423402512</v>
      </c>
      <c r="I549" s="8">
        <f t="shared" si="87"/>
        <v>-3.5539677511002257</v>
      </c>
      <c r="J549" s="8">
        <f t="shared" si="86"/>
        <v>-33.81374444252129</v>
      </c>
      <c r="K549" s="8">
        <f t="shared" si="88"/>
        <v>126.14677979150383</v>
      </c>
      <c r="L549" s="8"/>
      <c r="M549" s="8">
        <v>47</v>
      </c>
      <c r="N549" s="8">
        <v>33</v>
      </c>
      <c r="O549" s="8"/>
      <c r="P549" s="64"/>
      <c r="Q549" s="11"/>
      <c r="R549" s="65"/>
      <c r="S549" s="65"/>
      <c r="T549" s="11"/>
      <c r="U549" s="65"/>
      <c r="V549" s="65"/>
      <c r="W549" s="11"/>
      <c r="X549" s="65"/>
      <c r="Y549" s="65"/>
      <c r="Z549" s="65"/>
      <c r="AA549" s="65"/>
      <c r="AB549" s="65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U549" s="11"/>
      <c r="AV549" s="11"/>
      <c r="AW549" s="11"/>
      <c r="AX549" s="11"/>
      <c r="AY549" s="11"/>
      <c r="AZ549" s="11"/>
      <c r="BA549" s="11"/>
      <c r="BB549" s="11"/>
      <c r="BC549" s="11"/>
      <c r="BD549" s="11"/>
      <c r="BE549" s="11"/>
      <c r="BF549" s="11"/>
      <c r="BG549" s="11"/>
      <c r="BH549" s="11"/>
      <c r="BI549" s="11"/>
      <c r="BJ549" s="11"/>
      <c r="BK549" s="11"/>
      <c r="BL549" s="11"/>
      <c r="BM549" s="11"/>
      <c r="BN549" s="11"/>
      <c r="BO549" s="11"/>
      <c r="BP549" s="11"/>
      <c r="BQ549" s="11"/>
      <c r="BR549" s="11"/>
      <c r="BS549" s="11"/>
      <c r="BT549" s="11"/>
      <c r="BU549" s="65"/>
      <c r="BV549" s="11"/>
      <c r="BW549" s="11"/>
      <c r="BX549" s="11"/>
      <c r="BY549" s="11"/>
      <c r="BZ549" s="11"/>
      <c r="CA549" s="11"/>
      <c r="CB549" s="11"/>
      <c r="CC549" s="11"/>
      <c r="CD549" s="11"/>
      <c r="CE549" s="11"/>
      <c r="CF549" s="11"/>
      <c r="CG549" s="11"/>
      <c r="CH549" s="11"/>
      <c r="CI549" s="11"/>
      <c r="CJ549" s="11"/>
      <c r="CK549" s="11"/>
      <c r="CL549" s="11"/>
      <c r="CM549" s="11"/>
      <c r="CN549" s="11"/>
      <c r="CO549" s="11"/>
      <c r="CP549" s="11"/>
      <c r="CQ549" s="11"/>
      <c r="CR549" s="11"/>
      <c r="CS549" s="11"/>
      <c r="CT549" s="11"/>
      <c r="CU549" s="11"/>
      <c r="CV549" s="11"/>
      <c r="CW549" s="11"/>
      <c r="CX549" s="11"/>
      <c r="CY549" s="11"/>
      <c r="CZ549" s="11"/>
      <c r="DA549" s="11"/>
      <c r="DB549" s="11"/>
      <c r="DC549" s="11"/>
      <c r="DD549" s="11"/>
      <c r="DE549" s="11"/>
      <c r="DF549" s="11"/>
      <c r="DG549" s="11"/>
      <c r="DH549" s="11"/>
      <c r="DI549" s="11"/>
      <c r="DJ549" s="11"/>
      <c r="DK549" s="11"/>
      <c r="DL549" s="11"/>
      <c r="DM549" s="11"/>
      <c r="DN549" s="11"/>
      <c r="DO549" s="11"/>
      <c r="DP549" s="11"/>
      <c r="DQ549" s="11"/>
      <c r="DR549" s="11"/>
      <c r="DS549" s="11"/>
      <c r="DT549" s="11"/>
      <c r="DU549" s="11"/>
      <c r="DV549" s="11"/>
      <c r="DW549" s="11"/>
      <c r="DX549" s="11"/>
    </row>
    <row r="550" spans="6:128" ht="12.75">
      <c r="F550" s="11"/>
      <c r="G550" s="9">
        <f t="shared" si="89"/>
        <v>547</v>
      </c>
      <c r="H550" s="8">
        <f t="shared" si="85"/>
        <v>159.94633765668888</v>
      </c>
      <c r="I550" s="8">
        <f t="shared" si="87"/>
        <v>-4.143557675774985</v>
      </c>
      <c r="J550" s="8">
        <f t="shared" si="86"/>
        <v>-33.74656915580495</v>
      </c>
      <c r="K550" s="8">
        <f t="shared" si="88"/>
        <v>126.19976850088393</v>
      </c>
      <c r="L550" s="8"/>
      <c r="M550" s="8">
        <v>48</v>
      </c>
      <c r="N550" s="8">
        <v>32</v>
      </c>
      <c r="O550" s="8"/>
      <c r="P550" s="64"/>
      <c r="Q550" s="11"/>
      <c r="R550" s="65"/>
      <c r="S550" s="65"/>
      <c r="T550" s="11"/>
      <c r="U550" s="65"/>
      <c r="V550" s="65"/>
      <c r="W550" s="11"/>
      <c r="X550" s="65"/>
      <c r="Y550" s="65"/>
      <c r="Z550" s="65"/>
      <c r="AA550" s="65"/>
      <c r="AB550" s="65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U550" s="11"/>
      <c r="AV550" s="11"/>
      <c r="AW550" s="11"/>
      <c r="AX550" s="11"/>
      <c r="AY550" s="11"/>
      <c r="AZ550" s="11"/>
      <c r="BA550" s="11"/>
      <c r="BB550" s="11"/>
      <c r="BC550" s="11"/>
      <c r="BD550" s="11"/>
      <c r="BE550" s="11"/>
      <c r="BF550" s="11"/>
      <c r="BG550" s="11"/>
      <c r="BH550" s="11"/>
      <c r="BI550" s="11"/>
      <c r="BJ550" s="11"/>
      <c r="BK550" s="11"/>
      <c r="BL550" s="11"/>
      <c r="BM550" s="11"/>
      <c r="BN550" s="11"/>
      <c r="BO550" s="11"/>
      <c r="BP550" s="11"/>
      <c r="BQ550" s="11"/>
      <c r="BR550" s="11"/>
      <c r="BS550" s="11"/>
      <c r="BT550" s="11"/>
      <c r="BU550" s="65"/>
      <c r="BV550" s="11"/>
      <c r="BW550" s="11"/>
      <c r="BX550" s="11"/>
      <c r="BY550" s="11"/>
      <c r="BZ550" s="11"/>
      <c r="CA550" s="11"/>
      <c r="CB550" s="11"/>
      <c r="CC550" s="11"/>
      <c r="CD550" s="11"/>
      <c r="CE550" s="11"/>
      <c r="CF550" s="11"/>
      <c r="CG550" s="11"/>
      <c r="CH550" s="11"/>
      <c r="CI550" s="11"/>
      <c r="CJ550" s="11"/>
      <c r="CK550" s="11"/>
      <c r="CL550" s="11"/>
      <c r="CM550" s="11"/>
      <c r="CN550" s="11"/>
      <c r="CO550" s="11"/>
      <c r="CP550" s="11"/>
      <c r="CQ550" s="11"/>
      <c r="CR550" s="11"/>
      <c r="CS550" s="11"/>
      <c r="CT550" s="11"/>
      <c r="CU550" s="11"/>
      <c r="CV550" s="11"/>
      <c r="CW550" s="11"/>
      <c r="CX550" s="11"/>
      <c r="CY550" s="11"/>
      <c r="CZ550" s="11"/>
      <c r="DA550" s="11"/>
      <c r="DB550" s="11"/>
      <c r="DC550" s="11"/>
      <c r="DD550" s="11"/>
      <c r="DE550" s="11"/>
      <c r="DF550" s="11"/>
      <c r="DG550" s="11"/>
      <c r="DH550" s="11"/>
      <c r="DI550" s="11"/>
      <c r="DJ550" s="11"/>
      <c r="DK550" s="11"/>
      <c r="DL550" s="11"/>
      <c r="DM550" s="11"/>
      <c r="DN550" s="11"/>
      <c r="DO550" s="11"/>
      <c r="DP550" s="11"/>
      <c r="DQ550" s="11"/>
      <c r="DR550" s="11"/>
      <c r="DS550" s="11"/>
      <c r="DT550" s="11"/>
      <c r="DU550" s="11"/>
      <c r="DV550" s="11"/>
      <c r="DW550" s="11"/>
      <c r="DX550" s="11"/>
    </row>
    <row r="551" spans="6:128" ht="12.75">
      <c r="F551" s="11"/>
      <c r="G551" s="9">
        <f t="shared" si="89"/>
        <v>548</v>
      </c>
      <c r="H551" s="8">
        <f t="shared" si="85"/>
        <v>159.9300136317519</v>
      </c>
      <c r="I551" s="8">
        <f t="shared" si="87"/>
        <v>-4.731885432642219</v>
      </c>
      <c r="J551" s="8">
        <f t="shared" si="86"/>
        <v>-33.669114337213394</v>
      </c>
      <c r="K551" s="8">
        <f t="shared" si="88"/>
        <v>126.26089929453852</v>
      </c>
      <c r="L551" s="8"/>
      <c r="M551" s="8">
        <v>49</v>
      </c>
      <c r="N551" s="8">
        <v>31</v>
      </c>
      <c r="O551" s="8"/>
      <c r="P551" s="64"/>
      <c r="Q551" s="11"/>
      <c r="R551" s="65"/>
      <c r="S551" s="65"/>
      <c r="T551" s="11"/>
      <c r="U551" s="65"/>
      <c r="V551" s="65"/>
      <c r="W551" s="11"/>
      <c r="X551" s="65"/>
      <c r="Y551" s="65"/>
      <c r="Z551" s="65"/>
      <c r="AA551" s="65"/>
      <c r="AB551" s="65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U551" s="11"/>
      <c r="AV551" s="11"/>
      <c r="AW551" s="11"/>
      <c r="AX551" s="11"/>
      <c r="AY551" s="11"/>
      <c r="AZ551" s="11"/>
      <c r="BA551" s="11"/>
      <c r="BB551" s="11"/>
      <c r="BC551" s="11"/>
      <c r="BD551" s="11"/>
      <c r="BE551" s="11"/>
      <c r="BF551" s="11"/>
      <c r="BG551" s="11"/>
      <c r="BH551" s="11"/>
      <c r="BI551" s="11"/>
      <c r="BJ551" s="11"/>
      <c r="BK551" s="11"/>
      <c r="BL551" s="11"/>
      <c r="BM551" s="11"/>
      <c r="BN551" s="11"/>
      <c r="BO551" s="11"/>
      <c r="BP551" s="11"/>
      <c r="BQ551" s="11"/>
      <c r="BR551" s="11"/>
      <c r="BS551" s="11"/>
      <c r="BT551" s="11"/>
      <c r="BU551" s="65"/>
      <c r="BV551" s="11"/>
      <c r="BW551" s="11"/>
      <c r="BX551" s="11"/>
      <c r="BY551" s="11"/>
      <c r="BZ551" s="11"/>
      <c r="CA551" s="11"/>
      <c r="CB551" s="11"/>
      <c r="CC551" s="11"/>
      <c r="CD551" s="11"/>
      <c r="CE551" s="11"/>
      <c r="CF551" s="11"/>
      <c r="CG551" s="11"/>
      <c r="CH551" s="11"/>
      <c r="CI551" s="11"/>
      <c r="CJ551" s="11"/>
      <c r="CK551" s="11"/>
      <c r="CL551" s="11"/>
      <c r="CM551" s="11"/>
      <c r="CN551" s="11"/>
      <c r="CO551" s="11"/>
      <c r="CP551" s="11"/>
      <c r="CQ551" s="11"/>
      <c r="CR551" s="11"/>
      <c r="CS551" s="11"/>
      <c r="CT551" s="11"/>
      <c r="CU551" s="11"/>
      <c r="CV551" s="11"/>
      <c r="CW551" s="11"/>
      <c r="CX551" s="11"/>
      <c r="CY551" s="11"/>
      <c r="CZ551" s="11"/>
      <c r="DA551" s="11"/>
      <c r="DB551" s="11"/>
      <c r="DC551" s="11"/>
      <c r="DD551" s="11"/>
      <c r="DE551" s="11"/>
      <c r="DF551" s="11"/>
      <c r="DG551" s="11"/>
      <c r="DH551" s="11"/>
      <c r="DI551" s="11"/>
      <c r="DJ551" s="11"/>
      <c r="DK551" s="11"/>
      <c r="DL551" s="11"/>
      <c r="DM551" s="11"/>
      <c r="DN551" s="11"/>
      <c r="DO551" s="11"/>
      <c r="DP551" s="11"/>
      <c r="DQ551" s="11"/>
      <c r="DR551" s="11"/>
      <c r="DS551" s="11"/>
      <c r="DT551" s="11"/>
      <c r="DU551" s="11"/>
      <c r="DV551" s="11"/>
      <c r="DW551" s="11"/>
      <c r="DX551" s="11"/>
    </row>
    <row r="552" spans="6:128" ht="12.75">
      <c r="F552" s="11"/>
      <c r="G552" s="9">
        <f t="shared" si="89"/>
        <v>549</v>
      </c>
      <c r="H552" s="8">
        <f t="shared" si="85"/>
        <v>159.911571396252</v>
      </c>
      <c r="I552" s="8">
        <f t="shared" si="87"/>
        <v>-5.318771811367807</v>
      </c>
      <c r="J552" s="8">
        <f t="shared" si="86"/>
        <v>-33.581403580234685</v>
      </c>
      <c r="K552" s="8">
        <f t="shared" si="88"/>
        <v>126.33016781601731</v>
      </c>
      <c r="L552" s="8"/>
      <c r="M552" s="8">
        <v>50</v>
      </c>
      <c r="N552" s="8">
        <v>30</v>
      </c>
      <c r="O552" s="8"/>
      <c r="P552" s="64"/>
      <c r="Q552" s="11"/>
      <c r="R552" s="65"/>
      <c r="S552" s="65"/>
      <c r="T552" s="11"/>
      <c r="U552" s="65"/>
      <c r="V552" s="65"/>
      <c r="W552" s="11"/>
      <c r="X552" s="65"/>
      <c r="Y552" s="65"/>
      <c r="Z552" s="65"/>
      <c r="AA552" s="65"/>
      <c r="AB552" s="65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U552" s="11"/>
      <c r="AV552" s="11"/>
      <c r="AW552" s="11"/>
      <c r="AX552" s="11"/>
      <c r="AY552" s="11"/>
      <c r="AZ552" s="11"/>
      <c r="BA552" s="11"/>
      <c r="BB552" s="11"/>
      <c r="BC552" s="11"/>
      <c r="BD552" s="11"/>
      <c r="BE552" s="11"/>
      <c r="BF552" s="11"/>
      <c r="BG552" s="11"/>
      <c r="BH552" s="11"/>
      <c r="BI552" s="11"/>
      <c r="BJ552" s="11"/>
      <c r="BK552" s="11"/>
      <c r="BL552" s="11"/>
      <c r="BM552" s="11"/>
      <c r="BN552" s="11"/>
      <c r="BO552" s="11"/>
      <c r="BP552" s="11"/>
      <c r="BQ552" s="11"/>
      <c r="BR552" s="11"/>
      <c r="BS552" s="11"/>
      <c r="BT552" s="11"/>
      <c r="BU552" s="65"/>
      <c r="BV552" s="11"/>
      <c r="BW552" s="11"/>
      <c r="BX552" s="11"/>
      <c r="BY552" s="11"/>
      <c r="BZ552" s="11"/>
      <c r="CA552" s="11"/>
      <c r="CB552" s="11"/>
      <c r="CC552" s="11"/>
      <c r="CD552" s="11"/>
      <c r="CE552" s="11"/>
      <c r="CF552" s="11"/>
      <c r="CG552" s="11"/>
      <c r="CH552" s="11"/>
      <c r="CI552" s="11"/>
      <c r="CJ552" s="11"/>
      <c r="CK552" s="11"/>
      <c r="CL552" s="11"/>
      <c r="CM552" s="11"/>
      <c r="CN552" s="11"/>
      <c r="CO552" s="11"/>
      <c r="CP552" s="11"/>
      <c r="CQ552" s="11"/>
      <c r="CR552" s="11"/>
      <c r="CS552" s="11"/>
      <c r="CT552" s="11"/>
      <c r="CU552" s="11"/>
      <c r="CV552" s="11"/>
      <c r="CW552" s="11"/>
      <c r="CX552" s="11"/>
      <c r="CY552" s="11"/>
      <c r="CZ552" s="11"/>
      <c r="DA552" s="11"/>
      <c r="DB552" s="11"/>
      <c r="DC552" s="11"/>
      <c r="DD552" s="11"/>
      <c r="DE552" s="11"/>
      <c r="DF552" s="11"/>
      <c r="DG552" s="11"/>
      <c r="DH552" s="11"/>
      <c r="DI552" s="11"/>
      <c r="DJ552" s="11"/>
      <c r="DK552" s="11"/>
      <c r="DL552" s="11"/>
      <c r="DM552" s="11"/>
      <c r="DN552" s="11"/>
      <c r="DO552" s="11"/>
      <c r="DP552" s="11"/>
      <c r="DQ552" s="11"/>
      <c r="DR552" s="11"/>
      <c r="DS552" s="11"/>
      <c r="DT552" s="11"/>
      <c r="DU552" s="11"/>
      <c r="DV552" s="11"/>
      <c r="DW552" s="11"/>
      <c r="DX552" s="11"/>
    </row>
    <row r="553" spans="6:128" ht="12.75">
      <c r="F553" s="11"/>
      <c r="G553" s="9">
        <f t="shared" si="89"/>
        <v>550</v>
      </c>
      <c r="H553" s="8">
        <f t="shared" si="85"/>
        <v>159.89103269043656</v>
      </c>
      <c r="I553" s="8">
        <f t="shared" si="87"/>
        <v>-5.904038040675612</v>
      </c>
      <c r="J553" s="8">
        <f t="shared" si="86"/>
        <v>-33.48346360241508</v>
      </c>
      <c r="K553" s="8">
        <f t="shared" si="88"/>
        <v>126.40756908802149</v>
      </c>
      <c r="L553" s="8"/>
      <c r="M553" s="8">
        <v>51</v>
      </c>
      <c r="N553" s="8">
        <v>29</v>
      </c>
      <c r="O553" s="8"/>
      <c r="P553" s="64"/>
      <c r="Q553" s="11"/>
      <c r="R553" s="65"/>
      <c r="S553" s="65"/>
      <c r="T553" s="11"/>
      <c r="U553" s="65"/>
      <c r="V553" s="65"/>
      <c r="W553" s="11"/>
      <c r="X553" s="65"/>
      <c r="Y553" s="65"/>
      <c r="Z553" s="65"/>
      <c r="AA553" s="65"/>
      <c r="AB553" s="65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U553" s="11"/>
      <c r="AV553" s="11"/>
      <c r="AW553" s="11"/>
      <c r="AX553" s="11"/>
      <c r="AY553" s="11"/>
      <c r="AZ553" s="11"/>
      <c r="BA553" s="11"/>
      <c r="BB553" s="11"/>
      <c r="BC553" s="11"/>
      <c r="BD553" s="11"/>
      <c r="BE553" s="11"/>
      <c r="BF553" s="11"/>
      <c r="BG553" s="11"/>
      <c r="BH553" s="11"/>
      <c r="BI553" s="11"/>
      <c r="BJ553" s="11"/>
      <c r="BK553" s="11"/>
      <c r="BL553" s="11"/>
      <c r="BM553" s="11"/>
      <c r="BN553" s="11"/>
      <c r="BO553" s="11"/>
      <c r="BP553" s="11"/>
      <c r="BQ553" s="11"/>
      <c r="BR553" s="11"/>
      <c r="BS553" s="11"/>
      <c r="BT553" s="11"/>
      <c r="BU553" s="65"/>
      <c r="BV553" s="11"/>
      <c r="BW553" s="11"/>
      <c r="BX553" s="11"/>
      <c r="BY553" s="11"/>
      <c r="BZ553" s="11"/>
      <c r="CA553" s="11"/>
      <c r="CB553" s="11"/>
      <c r="CC553" s="11"/>
      <c r="CD553" s="11"/>
      <c r="CE553" s="11"/>
      <c r="CF553" s="11"/>
      <c r="CG553" s="11"/>
      <c r="CH553" s="11"/>
      <c r="CI553" s="11"/>
      <c r="CJ553" s="11"/>
      <c r="CK553" s="11"/>
      <c r="CL553" s="11"/>
      <c r="CM553" s="11"/>
      <c r="CN553" s="11"/>
      <c r="CO553" s="11"/>
      <c r="CP553" s="11"/>
      <c r="CQ553" s="11"/>
      <c r="CR553" s="11"/>
      <c r="CS553" s="11"/>
      <c r="CT553" s="11"/>
      <c r="CU553" s="11"/>
      <c r="CV553" s="11"/>
      <c r="CW553" s="11"/>
      <c r="CX553" s="11"/>
      <c r="CY553" s="11"/>
      <c r="CZ553" s="11"/>
      <c r="DA553" s="11"/>
      <c r="DB553" s="11"/>
      <c r="DC553" s="11"/>
      <c r="DD553" s="11"/>
      <c r="DE553" s="11"/>
      <c r="DF553" s="11"/>
      <c r="DG553" s="11"/>
      <c r="DH553" s="11"/>
      <c r="DI553" s="11"/>
      <c r="DJ553" s="11"/>
      <c r="DK553" s="11"/>
      <c r="DL553" s="11"/>
      <c r="DM553" s="11"/>
      <c r="DN553" s="11"/>
      <c r="DO553" s="11"/>
      <c r="DP553" s="11"/>
      <c r="DQ553" s="11"/>
      <c r="DR553" s="11"/>
      <c r="DS553" s="11"/>
      <c r="DT553" s="11"/>
      <c r="DU553" s="11"/>
      <c r="DV553" s="11"/>
      <c r="DW553" s="11"/>
      <c r="DX553" s="11"/>
    </row>
    <row r="554" spans="6:128" ht="12.75">
      <c r="F554" s="11"/>
      <c r="G554" s="9">
        <f t="shared" si="89"/>
        <v>551</v>
      </c>
      <c r="H554" s="8">
        <f t="shared" si="85"/>
        <v>159.86842173468656</v>
      </c>
      <c r="I554" s="8">
        <f t="shared" si="87"/>
        <v>-6.487505842802468</v>
      </c>
      <c r="J554" s="8">
        <f t="shared" si="86"/>
        <v>-33.37532423722059</v>
      </c>
      <c r="K554" s="8">
        <f t="shared" si="88"/>
        <v>126.49309749746598</v>
      </c>
      <c r="L554" s="8"/>
      <c r="M554" s="8">
        <v>52</v>
      </c>
      <c r="N554" s="8">
        <v>28</v>
      </c>
      <c r="O554" s="8"/>
      <c r="P554" s="64"/>
      <c r="Q554" s="11"/>
      <c r="R554" s="65"/>
      <c r="S554" s="65"/>
      <c r="T554" s="11"/>
      <c r="U554" s="65"/>
      <c r="V554" s="65"/>
      <c r="W554" s="11"/>
      <c r="X554" s="65"/>
      <c r="Y554" s="65"/>
      <c r="Z554" s="65"/>
      <c r="AA554" s="65"/>
      <c r="AB554" s="65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U554" s="11"/>
      <c r="AV554" s="11"/>
      <c r="AW554" s="11"/>
      <c r="AX554" s="11"/>
      <c r="AY554" s="11"/>
      <c r="AZ554" s="11"/>
      <c r="BA554" s="11"/>
      <c r="BB554" s="11"/>
      <c r="BC554" s="11"/>
      <c r="BD554" s="11"/>
      <c r="BE554" s="11"/>
      <c r="BF554" s="11"/>
      <c r="BG554" s="11"/>
      <c r="BH554" s="11"/>
      <c r="BI554" s="11"/>
      <c r="BJ554" s="11"/>
      <c r="BK554" s="11"/>
      <c r="BL554" s="11"/>
      <c r="BM554" s="11"/>
      <c r="BN554" s="11"/>
      <c r="BO554" s="11"/>
      <c r="BP554" s="11"/>
      <c r="BQ554" s="11"/>
      <c r="BR554" s="11"/>
      <c r="BS554" s="11"/>
      <c r="BT554" s="11"/>
      <c r="BU554" s="65"/>
      <c r="BV554" s="11"/>
      <c r="BW554" s="11"/>
      <c r="BX554" s="11"/>
      <c r="BY554" s="11"/>
      <c r="BZ554" s="11"/>
      <c r="CA554" s="11"/>
      <c r="CB554" s="11"/>
      <c r="CC554" s="11"/>
      <c r="CD554" s="11"/>
      <c r="CE554" s="11"/>
      <c r="CF554" s="11"/>
      <c r="CG554" s="11"/>
      <c r="CH554" s="11"/>
      <c r="CI554" s="11"/>
      <c r="CJ554" s="11"/>
      <c r="CK554" s="11"/>
      <c r="CL554" s="11"/>
      <c r="CM554" s="11"/>
      <c r="CN554" s="11"/>
      <c r="CO554" s="11"/>
      <c r="CP554" s="11"/>
      <c r="CQ554" s="11"/>
      <c r="CR554" s="11"/>
      <c r="CS554" s="11"/>
      <c r="CT554" s="11"/>
      <c r="CU554" s="11"/>
      <c r="CV554" s="11"/>
      <c r="CW554" s="11"/>
      <c r="CX554" s="11"/>
      <c r="CY554" s="11"/>
      <c r="CZ554" s="11"/>
      <c r="DA554" s="11"/>
      <c r="DB554" s="11"/>
      <c r="DC554" s="11"/>
      <c r="DD554" s="11"/>
      <c r="DE554" s="11"/>
      <c r="DF554" s="11"/>
      <c r="DG554" s="11"/>
      <c r="DH554" s="11"/>
      <c r="DI554" s="11"/>
      <c r="DJ554" s="11"/>
      <c r="DK554" s="11"/>
      <c r="DL554" s="11"/>
      <c r="DM554" s="11"/>
      <c r="DN554" s="11"/>
      <c r="DO554" s="11"/>
      <c r="DP554" s="11"/>
      <c r="DQ554" s="11"/>
      <c r="DR554" s="11"/>
      <c r="DS554" s="11"/>
      <c r="DT554" s="11"/>
      <c r="DU554" s="11"/>
      <c r="DV554" s="11"/>
      <c r="DW554" s="11"/>
      <c r="DX554" s="11"/>
    </row>
    <row r="555" spans="6:128" ht="12.75">
      <c r="F555" s="11"/>
      <c r="G555" s="9">
        <f t="shared" si="89"/>
        <v>552</v>
      </c>
      <c r="H555" s="8">
        <f t="shared" si="85"/>
        <v>159.84376520376833</v>
      </c>
      <c r="I555" s="8">
        <f t="shared" si="87"/>
        <v>-7.068997487803785</v>
      </c>
      <c r="J555" s="8">
        <f t="shared" si="86"/>
        <v>-33.2570184249494</v>
      </c>
      <c r="K555" s="8">
        <f t="shared" si="88"/>
        <v>126.58674677881893</v>
      </c>
      <c r="L555" s="8"/>
      <c r="M555" s="8">
        <v>53</v>
      </c>
      <c r="N555" s="8">
        <v>27</v>
      </c>
      <c r="O555" s="8"/>
      <c r="P555" s="64"/>
      <c r="Q555" s="11"/>
      <c r="R555" s="65"/>
      <c r="S555" s="65"/>
      <c r="T555" s="11"/>
      <c r="U555" s="65"/>
      <c r="V555" s="65"/>
      <c r="W555" s="11"/>
      <c r="X555" s="65"/>
      <c r="Y555" s="65"/>
      <c r="Z555" s="65"/>
      <c r="AA555" s="65"/>
      <c r="AB555" s="65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U555" s="11"/>
      <c r="AV555" s="11"/>
      <c r="AW555" s="11"/>
      <c r="AX555" s="11"/>
      <c r="AY555" s="11"/>
      <c r="AZ555" s="11"/>
      <c r="BA555" s="11"/>
      <c r="BB555" s="11"/>
      <c r="BC555" s="11"/>
      <c r="BD555" s="11"/>
      <c r="BE555" s="11"/>
      <c r="BF555" s="11"/>
      <c r="BG555" s="11"/>
      <c r="BH555" s="11"/>
      <c r="BI555" s="11"/>
      <c r="BJ555" s="11"/>
      <c r="BK555" s="11"/>
      <c r="BL555" s="11"/>
      <c r="BM555" s="11"/>
      <c r="BN555" s="11"/>
      <c r="BO555" s="11"/>
      <c r="BP555" s="11"/>
      <c r="BQ555" s="11"/>
      <c r="BR555" s="11"/>
      <c r="BS555" s="11"/>
      <c r="BT555" s="11"/>
      <c r="BU555" s="65"/>
      <c r="BV555" s="11"/>
      <c r="BW555" s="11"/>
      <c r="BX555" s="11"/>
      <c r="BY555" s="11"/>
      <c r="BZ555" s="11"/>
      <c r="CA555" s="11"/>
      <c r="CB555" s="11"/>
      <c r="CC555" s="11"/>
      <c r="CD555" s="11"/>
      <c r="CE555" s="11"/>
      <c r="CF555" s="11"/>
      <c r="CG555" s="11"/>
      <c r="CH555" s="11"/>
      <c r="CI555" s="11"/>
      <c r="CJ555" s="11"/>
      <c r="CK555" s="11"/>
      <c r="CL555" s="11"/>
      <c r="CM555" s="11"/>
      <c r="CN555" s="11"/>
      <c r="CO555" s="11"/>
      <c r="CP555" s="11"/>
      <c r="CQ555" s="11"/>
      <c r="CR555" s="11"/>
      <c r="CS555" s="11"/>
      <c r="CT555" s="11"/>
      <c r="CU555" s="11"/>
      <c r="CV555" s="11"/>
      <c r="CW555" s="11"/>
      <c r="CX555" s="11"/>
      <c r="CY555" s="11"/>
      <c r="CZ555" s="11"/>
      <c r="DA555" s="11"/>
      <c r="DB555" s="11"/>
      <c r="DC555" s="11"/>
      <c r="DD555" s="11"/>
      <c r="DE555" s="11"/>
      <c r="DF555" s="11"/>
      <c r="DG555" s="11"/>
      <c r="DH555" s="11"/>
      <c r="DI555" s="11"/>
      <c r="DJ555" s="11"/>
      <c r="DK555" s="11"/>
      <c r="DL555" s="11"/>
      <c r="DM555" s="11"/>
      <c r="DN555" s="11"/>
      <c r="DO555" s="11"/>
      <c r="DP555" s="11"/>
      <c r="DQ555" s="11"/>
      <c r="DR555" s="11"/>
      <c r="DS555" s="11"/>
      <c r="DT555" s="11"/>
      <c r="DU555" s="11"/>
      <c r="DV555" s="11"/>
      <c r="DW555" s="11"/>
      <c r="DX555" s="11"/>
    </row>
    <row r="556" spans="6:128" ht="12.75">
      <c r="F556" s="11"/>
      <c r="G556" s="9">
        <f t="shared" si="89"/>
        <v>553</v>
      </c>
      <c r="H556" s="8">
        <f t="shared" si="85"/>
        <v>159.81709219842824</v>
      </c>
      <c r="I556" s="8">
        <f t="shared" si="87"/>
        <v>-7.648335847691401</v>
      </c>
      <c r="J556" s="8">
        <f t="shared" si="86"/>
        <v>-33.128582202698</v>
      </c>
      <c r="K556" s="8">
        <f t="shared" si="88"/>
        <v>126.68850999573024</v>
      </c>
      <c r="L556" s="8"/>
      <c r="M556" s="8">
        <v>54</v>
      </c>
      <c r="N556" s="8">
        <v>26</v>
      </c>
      <c r="O556" s="8"/>
      <c r="P556" s="64"/>
      <c r="Q556" s="11"/>
      <c r="R556" s="65"/>
      <c r="S556" s="65"/>
      <c r="T556" s="11"/>
      <c r="U556" s="65"/>
      <c r="V556" s="65"/>
      <c r="W556" s="11"/>
      <c r="X556" s="65"/>
      <c r="Y556" s="65"/>
      <c r="Z556" s="65"/>
      <c r="AA556" s="65"/>
      <c r="AB556" s="65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U556" s="11"/>
      <c r="AV556" s="11"/>
      <c r="AW556" s="11"/>
      <c r="AX556" s="11"/>
      <c r="AY556" s="11"/>
      <c r="AZ556" s="11"/>
      <c r="BA556" s="11"/>
      <c r="BB556" s="11"/>
      <c r="BC556" s="11"/>
      <c r="BD556" s="11"/>
      <c r="BE556" s="11"/>
      <c r="BF556" s="11"/>
      <c r="BG556" s="11"/>
      <c r="BH556" s="11"/>
      <c r="BI556" s="11"/>
      <c r="BJ556" s="11"/>
      <c r="BK556" s="11"/>
      <c r="BL556" s="11"/>
      <c r="BM556" s="11"/>
      <c r="BN556" s="11"/>
      <c r="BO556" s="11"/>
      <c r="BP556" s="11"/>
      <c r="BQ556" s="11"/>
      <c r="BR556" s="11"/>
      <c r="BS556" s="11"/>
      <c r="BT556" s="11"/>
      <c r="BU556" s="65"/>
      <c r="BV556" s="11"/>
      <c r="BW556" s="11"/>
      <c r="BX556" s="11"/>
      <c r="BY556" s="11"/>
      <c r="BZ556" s="11"/>
      <c r="CA556" s="11"/>
      <c r="CB556" s="11"/>
      <c r="CC556" s="11"/>
      <c r="CD556" s="11"/>
      <c r="CE556" s="11"/>
      <c r="CF556" s="11"/>
      <c r="CG556" s="11"/>
      <c r="CH556" s="11"/>
      <c r="CI556" s="11"/>
      <c r="CJ556" s="11"/>
      <c r="CK556" s="11"/>
      <c r="CL556" s="11"/>
      <c r="CM556" s="11"/>
      <c r="CN556" s="11"/>
      <c r="CO556" s="11"/>
      <c r="CP556" s="11"/>
      <c r="CQ556" s="11"/>
      <c r="CR556" s="11"/>
      <c r="CS556" s="11"/>
      <c r="CT556" s="11"/>
      <c r="CU556" s="11"/>
      <c r="CV556" s="11"/>
      <c r="CW556" s="11"/>
      <c r="CX556" s="11"/>
      <c r="CY556" s="11"/>
      <c r="CZ556" s="11"/>
      <c r="DA556" s="11"/>
      <c r="DB556" s="11"/>
      <c r="DC556" s="11"/>
      <c r="DD556" s="11"/>
      <c r="DE556" s="11"/>
      <c r="DF556" s="11"/>
      <c r="DG556" s="11"/>
      <c r="DH556" s="11"/>
      <c r="DI556" s="11"/>
      <c r="DJ556" s="11"/>
      <c r="DK556" s="11"/>
      <c r="DL556" s="11"/>
      <c r="DM556" s="11"/>
      <c r="DN556" s="11"/>
      <c r="DO556" s="11"/>
      <c r="DP556" s="11"/>
      <c r="DQ556" s="11"/>
      <c r="DR556" s="11"/>
      <c r="DS556" s="11"/>
      <c r="DT556" s="11"/>
      <c r="DU556" s="11"/>
      <c r="DV556" s="11"/>
      <c r="DW556" s="11"/>
      <c r="DX556" s="11"/>
    </row>
    <row r="557" spans="6:128" ht="12.75">
      <c r="F557" s="11"/>
      <c r="G557" s="9">
        <f t="shared" si="89"/>
        <v>554</v>
      </c>
      <c r="H557" s="8">
        <f t="shared" si="85"/>
        <v>159.78843421434624</v>
      </c>
      <c r="I557" s="8">
        <f t="shared" si="87"/>
        <v>-8.225344450388716</v>
      </c>
      <c r="J557" s="8">
        <f t="shared" si="86"/>
        <v>-32.990054693383875</v>
      </c>
      <c r="K557" s="8">
        <f t="shared" si="88"/>
        <v>126.79837952096236</v>
      </c>
      <c r="L557" s="8"/>
      <c r="M557" s="8">
        <v>55</v>
      </c>
      <c r="N557" s="8">
        <v>25</v>
      </c>
      <c r="O557" s="8"/>
      <c r="P557" s="64"/>
      <c r="Q557" s="11"/>
      <c r="R557" s="65"/>
      <c r="S557" s="65"/>
      <c r="T557" s="11"/>
      <c r="U557" s="65"/>
      <c r="V557" s="65"/>
      <c r="W557" s="11"/>
      <c r="X557" s="65"/>
      <c r="Y557" s="65"/>
      <c r="Z557" s="65"/>
      <c r="AA557" s="65"/>
      <c r="AB557" s="65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  <c r="AU557" s="11"/>
      <c r="AV557" s="11"/>
      <c r="AW557" s="11"/>
      <c r="AX557" s="11"/>
      <c r="AY557" s="11"/>
      <c r="AZ557" s="11"/>
      <c r="BA557" s="11"/>
      <c r="BB557" s="11"/>
      <c r="BC557" s="11"/>
      <c r="BD557" s="11"/>
      <c r="BE557" s="11"/>
      <c r="BF557" s="11"/>
      <c r="BG557" s="11"/>
      <c r="BH557" s="11"/>
      <c r="BI557" s="11"/>
      <c r="BJ557" s="11"/>
      <c r="BK557" s="11"/>
      <c r="BL557" s="11"/>
      <c r="BM557" s="11"/>
      <c r="BN557" s="11"/>
      <c r="BO557" s="11"/>
      <c r="BP557" s="11"/>
      <c r="BQ557" s="11"/>
      <c r="BR557" s="11"/>
      <c r="BS557" s="11"/>
      <c r="BT557" s="11"/>
      <c r="BU557" s="65"/>
      <c r="BV557" s="11"/>
      <c r="BW557" s="11"/>
      <c r="BX557" s="11"/>
      <c r="BY557" s="11"/>
      <c r="BZ557" s="11"/>
      <c r="CA557" s="11"/>
      <c r="CB557" s="11"/>
      <c r="CC557" s="11"/>
      <c r="CD557" s="11"/>
      <c r="CE557" s="11"/>
      <c r="CF557" s="11"/>
      <c r="CG557" s="11"/>
      <c r="CH557" s="11"/>
      <c r="CI557" s="11"/>
      <c r="CJ557" s="11"/>
      <c r="CK557" s="11"/>
      <c r="CL557" s="11"/>
      <c r="CM557" s="11"/>
      <c r="CN557" s="11"/>
      <c r="CO557" s="11"/>
      <c r="CP557" s="11"/>
      <c r="CQ557" s="11"/>
      <c r="CR557" s="11"/>
      <c r="CS557" s="11"/>
      <c r="CT557" s="11"/>
      <c r="CU557" s="11"/>
      <c r="CV557" s="11"/>
      <c r="CW557" s="11"/>
      <c r="CX557" s="11"/>
      <c r="CY557" s="11"/>
      <c r="CZ557" s="11"/>
      <c r="DA557" s="11"/>
      <c r="DB557" s="11"/>
      <c r="DC557" s="11"/>
      <c r="DD557" s="11"/>
      <c r="DE557" s="11"/>
      <c r="DF557" s="11"/>
      <c r="DG557" s="11"/>
      <c r="DH557" s="11"/>
      <c r="DI557" s="11"/>
      <c r="DJ557" s="11"/>
      <c r="DK557" s="11"/>
      <c r="DL557" s="11"/>
      <c r="DM557" s="11"/>
      <c r="DN557" s="11"/>
      <c r="DO557" s="11"/>
      <c r="DP557" s="11"/>
      <c r="DQ557" s="11"/>
      <c r="DR557" s="11"/>
      <c r="DS557" s="11"/>
      <c r="DT557" s="11"/>
      <c r="DU557" s="11"/>
      <c r="DV557" s="11"/>
      <c r="DW557" s="11"/>
      <c r="DX557" s="11"/>
    </row>
    <row r="558" spans="6:128" ht="12.75">
      <c r="F558" s="11"/>
      <c r="G558" s="9">
        <f t="shared" si="89"/>
        <v>555</v>
      </c>
      <c r="H558" s="8">
        <f t="shared" si="85"/>
        <v>159.75782510846662</v>
      </c>
      <c r="I558" s="8">
        <f t="shared" si="87"/>
        <v>-8.799847533485742</v>
      </c>
      <c r="J558" s="8">
        <f t="shared" si="86"/>
        <v>-32.841478093828314</v>
      </c>
      <c r="K558" s="8">
        <f t="shared" si="88"/>
        <v>126.9163470146383</v>
      </c>
      <c r="L558" s="8"/>
      <c r="M558" s="8">
        <v>56</v>
      </c>
      <c r="N558" s="8">
        <v>24</v>
      </c>
      <c r="O558" s="8"/>
      <c r="P558" s="64"/>
      <c r="Q558" s="11"/>
      <c r="R558" s="65"/>
      <c r="S558" s="65"/>
      <c r="T558" s="11"/>
      <c r="U558" s="65"/>
      <c r="V558" s="65"/>
      <c r="W558" s="11"/>
      <c r="X558" s="65"/>
      <c r="Y558" s="65"/>
      <c r="Z558" s="65"/>
      <c r="AA558" s="65"/>
      <c r="AB558" s="65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  <c r="AU558" s="11"/>
      <c r="AV558" s="11"/>
      <c r="AW558" s="11"/>
      <c r="AX558" s="11"/>
      <c r="AY558" s="11"/>
      <c r="AZ558" s="11"/>
      <c r="BA558" s="11"/>
      <c r="BB558" s="11"/>
      <c r="BC558" s="11"/>
      <c r="BD558" s="11"/>
      <c r="BE558" s="11"/>
      <c r="BF558" s="11"/>
      <c r="BG558" s="11"/>
      <c r="BH558" s="11"/>
      <c r="BI558" s="11"/>
      <c r="BJ558" s="11"/>
      <c r="BK558" s="11"/>
      <c r="BL558" s="11"/>
      <c r="BM558" s="11"/>
      <c r="BN558" s="11"/>
      <c r="BO558" s="11"/>
      <c r="BP558" s="11"/>
      <c r="BQ558" s="11"/>
      <c r="BR558" s="11"/>
      <c r="BS558" s="11"/>
      <c r="BT558" s="11"/>
      <c r="BU558" s="65"/>
      <c r="BV558" s="11"/>
      <c r="BW558" s="11"/>
      <c r="BX558" s="11"/>
      <c r="BY558" s="11"/>
      <c r="BZ558" s="11"/>
      <c r="CA558" s="11"/>
      <c r="CB558" s="11"/>
      <c r="CC558" s="11"/>
      <c r="CD558" s="11"/>
      <c r="CE558" s="11"/>
      <c r="CF558" s="11"/>
      <c r="CG558" s="11"/>
      <c r="CH558" s="11"/>
      <c r="CI558" s="11"/>
      <c r="CJ558" s="11"/>
      <c r="CK558" s="11"/>
      <c r="CL558" s="11"/>
      <c r="CM558" s="11"/>
      <c r="CN558" s="11"/>
      <c r="CO558" s="11"/>
      <c r="CP558" s="11"/>
      <c r="CQ558" s="11"/>
      <c r="CR558" s="11"/>
      <c r="CS558" s="11"/>
      <c r="CT558" s="11"/>
      <c r="CU558" s="11"/>
      <c r="CV558" s="11"/>
      <c r="CW558" s="11"/>
      <c r="CX558" s="11"/>
      <c r="CY558" s="11"/>
      <c r="CZ558" s="11"/>
      <c r="DA558" s="11"/>
      <c r="DB558" s="11"/>
      <c r="DC558" s="11"/>
      <c r="DD558" s="11"/>
      <c r="DE558" s="11"/>
      <c r="DF558" s="11"/>
      <c r="DG558" s="11"/>
      <c r="DH558" s="11"/>
      <c r="DI558" s="11"/>
      <c r="DJ558" s="11"/>
      <c r="DK558" s="11"/>
      <c r="DL558" s="11"/>
      <c r="DM558" s="11"/>
      <c r="DN558" s="11"/>
      <c r="DO558" s="11"/>
      <c r="DP558" s="11"/>
      <c r="DQ558" s="11"/>
      <c r="DR558" s="11"/>
      <c r="DS558" s="11"/>
      <c r="DT558" s="11"/>
      <c r="DU558" s="11"/>
      <c r="DV558" s="11"/>
      <c r="DW558" s="11"/>
      <c r="DX558" s="11"/>
    </row>
    <row r="559" spans="6:128" ht="12.75">
      <c r="F559" s="11"/>
      <c r="G559" s="9">
        <f t="shared" si="89"/>
        <v>556</v>
      </c>
      <c r="H559" s="8">
        <f t="shared" si="85"/>
        <v>159.72530106272586</v>
      </c>
      <c r="I559" s="8">
        <f t="shared" si="87"/>
        <v>-9.371670097777974</v>
      </c>
      <c r="J559" s="8">
        <f t="shared" si="86"/>
        <v>-32.68289766190284</v>
      </c>
      <c r="K559" s="8">
        <f t="shared" si="88"/>
        <v>127.04240340082302</v>
      </c>
      <c r="L559" s="8"/>
      <c r="M559" s="8">
        <v>57</v>
      </c>
      <c r="N559" s="8">
        <v>23</v>
      </c>
      <c r="O559" s="8"/>
      <c r="P559" s="64"/>
      <c r="Q559" s="11"/>
      <c r="R559" s="65"/>
      <c r="S559" s="65"/>
      <c r="T559" s="11"/>
      <c r="U559" s="65"/>
      <c r="V559" s="65"/>
      <c r="W559" s="11"/>
      <c r="X559" s="65"/>
      <c r="Y559" s="65"/>
      <c r="Z559" s="65"/>
      <c r="AA559" s="65"/>
      <c r="AB559" s="65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U559" s="11"/>
      <c r="AV559" s="11"/>
      <c r="AW559" s="11"/>
      <c r="AX559" s="11"/>
      <c r="AY559" s="11"/>
      <c r="AZ559" s="11"/>
      <c r="BA559" s="11"/>
      <c r="BB559" s="11"/>
      <c r="BC559" s="11"/>
      <c r="BD559" s="11"/>
      <c r="BE559" s="11"/>
      <c r="BF559" s="11"/>
      <c r="BG559" s="11"/>
      <c r="BH559" s="11"/>
      <c r="BI559" s="11"/>
      <c r="BJ559" s="11"/>
      <c r="BK559" s="11"/>
      <c r="BL559" s="11"/>
      <c r="BM559" s="11"/>
      <c r="BN559" s="11"/>
      <c r="BO559" s="11"/>
      <c r="BP559" s="11"/>
      <c r="BQ559" s="11"/>
      <c r="BR559" s="11"/>
      <c r="BS559" s="11"/>
      <c r="BT559" s="11"/>
      <c r="BU559" s="65"/>
      <c r="BV559" s="11"/>
      <c r="BW559" s="11"/>
      <c r="BX559" s="11"/>
      <c r="BY559" s="11"/>
      <c r="BZ559" s="11"/>
      <c r="CA559" s="11"/>
      <c r="CB559" s="11"/>
      <c r="CC559" s="11"/>
      <c r="CD559" s="11"/>
      <c r="CE559" s="11"/>
      <c r="CF559" s="11"/>
      <c r="CG559" s="11"/>
      <c r="CH559" s="11"/>
      <c r="CI559" s="11"/>
      <c r="CJ559" s="11"/>
      <c r="CK559" s="11"/>
      <c r="CL559" s="11"/>
      <c r="CM559" s="11"/>
      <c r="CN559" s="11"/>
      <c r="CO559" s="11"/>
      <c r="CP559" s="11"/>
      <c r="CQ559" s="11"/>
      <c r="CR559" s="11"/>
      <c r="CS559" s="11"/>
      <c r="CT559" s="11"/>
      <c r="CU559" s="11"/>
      <c r="CV559" s="11"/>
      <c r="CW559" s="11"/>
      <c r="CX559" s="11"/>
      <c r="CY559" s="11"/>
      <c r="CZ559" s="11"/>
      <c r="DA559" s="11"/>
      <c r="DB559" s="11"/>
      <c r="DC559" s="11"/>
      <c r="DD559" s="11"/>
      <c r="DE559" s="11"/>
      <c r="DF559" s="11"/>
      <c r="DG559" s="11"/>
      <c r="DH559" s="11"/>
      <c r="DI559" s="11"/>
      <c r="DJ559" s="11"/>
      <c r="DK559" s="11"/>
      <c r="DL559" s="11"/>
      <c r="DM559" s="11"/>
      <c r="DN559" s="11"/>
      <c r="DO559" s="11"/>
      <c r="DP559" s="11"/>
      <c r="DQ559" s="11"/>
      <c r="DR559" s="11"/>
      <c r="DS559" s="11"/>
      <c r="DT559" s="11"/>
      <c r="DU559" s="11"/>
      <c r="DV559" s="11"/>
      <c r="DW559" s="11"/>
      <c r="DX559" s="11"/>
    </row>
    <row r="560" spans="6:128" ht="12.75">
      <c r="F560" s="11"/>
      <c r="G560" s="9">
        <f t="shared" si="89"/>
        <v>557</v>
      </c>
      <c r="H560" s="8">
        <f t="shared" si="85"/>
        <v>159.69090054519955</v>
      </c>
      <c r="I560" s="8">
        <f t="shared" si="87"/>
        <v>-9.94063796057307</v>
      </c>
      <c r="J560" s="8">
        <f t="shared" si="86"/>
        <v>-32.5143617027432</v>
      </c>
      <c r="K560" s="8">
        <f t="shared" si="88"/>
        <v>127.17653884245635</v>
      </c>
      <c r="L560" s="8"/>
      <c r="M560" s="8">
        <v>58</v>
      </c>
      <c r="N560" s="8">
        <v>22</v>
      </c>
      <c r="O560" s="8"/>
      <c r="P560" s="64"/>
      <c r="Q560" s="11"/>
      <c r="R560" s="65"/>
      <c r="S560" s="65"/>
      <c r="T560" s="11"/>
      <c r="U560" s="65"/>
      <c r="V560" s="65"/>
      <c r="W560" s="11"/>
      <c r="X560" s="65"/>
      <c r="Y560" s="65"/>
      <c r="Z560" s="65"/>
      <c r="AA560" s="65"/>
      <c r="AB560" s="65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U560" s="11"/>
      <c r="AV560" s="11"/>
      <c r="AW560" s="11"/>
      <c r="AX560" s="11"/>
      <c r="AY560" s="11"/>
      <c r="AZ560" s="11"/>
      <c r="BA560" s="11"/>
      <c r="BB560" s="11"/>
      <c r="BC560" s="11"/>
      <c r="BD560" s="11"/>
      <c r="BE560" s="11"/>
      <c r="BF560" s="11"/>
      <c r="BG560" s="11"/>
      <c r="BH560" s="11"/>
      <c r="BI560" s="11"/>
      <c r="BJ560" s="11"/>
      <c r="BK560" s="11"/>
      <c r="BL560" s="11"/>
      <c r="BM560" s="11"/>
      <c r="BN560" s="11"/>
      <c r="BO560" s="11"/>
      <c r="BP560" s="11"/>
      <c r="BQ560" s="11"/>
      <c r="BR560" s="11"/>
      <c r="BS560" s="11"/>
      <c r="BT560" s="11"/>
      <c r="BU560" s="65"/>
      <c r="BV560" s="11"/>
      <c r="BW560" s="11"/>
      <c r="BX560" s="11"/>
      <c r="BY560" s="11"/>
      <c r="BZ560" s="11"/>
      <c r="CA560" s="11"/>
      <c r="CB560" s="11"/>
      <c r="CC560" s="11"/>
      <c r="CD560" s="11"/>
      <c r="CE560" s="11"/>
      <c r="CF560" s="11"/>
      <c r="CG560" s="11"/>
      <c r="CH560" s="11"/>
      <c r="CI560" s="11"/>
      <c r="CJ560" s="11"/>
      <c r="CK560" s="11"/>
      <c r="CL560" s="11"/>
      <c r="CM560" s="11"/>
      <c r="CN560" s="11"/>
      <c r="CO560" s="11"/>
      <c r="CP560" s="11"/>
      <c r="CQ560" s="11"/>
      <c r="CR560" s="11"/>
      <c r="CS560" s="11"/>
      <c r="CT560" s="11"/>
      <c r="CU560" s="11"/>
      <c r="CV560" s="11"/>
      <c r="CW560" s="11"/>
      <c r="CX560" s="11"/>
      <c r="CY560" s="11"/>
      <c r="CZ560" s="11"/>
      <c r="DA560" s="11"/>
      <c r="DB560" s="11"/>
      <c r="DC560" s="11"/>
      <c r="DD560" s="11"/>
      <c r="DE560" s="11"/>
      <c r="DF560" s="11"/>
      <c r="DG560" s="11"/>
      <c r="DH560" s="11"/>
      <c r="DI560" s="11"/>
      <c r="DJ560" s="11"/>
      <c r="DK560" s="11"/>
      <c r="DL560" s="11"/>
      <c r="DM560" s="11"/>
      <c r="DN560" s="11"/>
      <c r="DO560" s="11"/>
      <c r="DP560" s="11"/>
      <c r="DQ560" s="11"/>
      <c r="DR560" s="11"/>
      <c r="DS560" s="11"/>
      <c r="DT560" s="11"/>
      <c r="DU560" s="11"/>
      <c r="DV560" s="11"/>
      <c r="DW560" s="11"/>
      <c r="DX560" s="11"/>
    </row>
    <row r="561" spans="6:128" ht="12.75">
      <c r="F561" s="11"/>
      <c r="G561" s="9">
        <f t="shared" si="89"/>
        <v>558</v>
      </c>
      <c r="H561" s="8">
        <f t="shared" si="85"/>
        <v>159.65466426869187</v>
      </c>
      <c r="I561" s="8">
        <f t="shared" si="87"/>
        <v>-10.506577808748201</v>
      </c>
      <c r="J561" s="8">
        <f t="shared" si="86"/>
        <v>-32.335921554035224</v>
      </c>
      <c r="K561" s="8">
        <f t="shared" si="88"/>
        <v>127.31874271465665</v>
      </c>
      <c r="L561" s="8"/>
      <c r="M561" s="8">
        <v>59</v>
      </c>
      <c r="N561" s="8">
        <v>21</v>
      </c>
      <c r="O561" s="8"/>
      <c r="P561" s="64"/>
      <c r="Q561" s="11"/>
      <c r="R561" s="65"/>
      <c r="S561" s="65"/>
      <c r="T561" s="11"/>
      <c r="U561" s="65"/>
      <c r="V561" s="65"/>
      <c r="W561" s="11"/>
      <c r="X561" s="65"/>
      <c r="Y561" s="65"/>
      <c r="Z561" s="65"/>
      <c r="AA561" s="65"/>
      <c r="AB561" s="65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U561" s="11"/>
      <c r="AV561" s="11"/>
      <c r="AW561" s="11"/>
      <c r="AX561" s="11"/>
      <c r="AY561" s="11"/>
      <c r="AZ561" s="11"/>
      <c r="BA561" s="11"/>
      <c r="BB561" s="11"/>
      <c r="BC561" s="11"/>
      <c r="BD561" s="11"/>
      <c r="BE561" s="11"/>
      <c r="BF561" s="11"/>
      <c r="BG561" s="11"/>
      <c r="BH561" s="11"/>
      <c r="BI561" s="11"/>
      <c r="BJ561" s="11"/>
      <c r="BK561" s="11"/>
      <c r="BL561" s="11"/>
      <c r="BM561" s="11"/>
      <c r="BN561" s="11"/>
      <c r="BO561" s="11"/>
      <c r="BP561" s="11"/>
      <c r="BQ561" s="11"/>
      <c r="BR561" s="11"/>
      <c r="BS561" s="11"/>
      <c r="BT561" s="11"/>
      <c r="BU561" s="65"/>
      <c r="BV561" s="11"/>
      <c r="BW561" s="11"/>
      <c r="BX561" s="11"/>
      <c r="BY561" s="11"/>
      <c r="BZ561" s="11"/>
      <c r="CA561" s="11"/>
      <c r="CB561" s="11"/>
      <c r="CC561" s="11"/>
      <c r="CD561" s="11"/>
      <c r="CE561" s="11"/>
      <c r="CF561" s="11"/>
      <c r="CG561" s="11"/>
      <c r="CH561" s="11"/>
      <c r="CI561" s="11"/>
      <c r="CJ561" s="11"/>
      <c r="CK561" s="11"/>
      <c r="CL561" s="11"/>
      <c r="CM561" s="11"/>
      <c r="CN561" s="11"/>
      <c r="CO561" s="11"/>
      <c r="CP561" s="11"/>
      <c r="CQ561" s="11"/>
      <c r="CR561" s="11"/>
      <c r="CS561" s="11"/>
      <c r="CT561" s="11"/>
      <c r="CU561" s="11"/>
      <c r="CV561" s="11"/>
      <c r="CW561" s="11"/>
      <c r="CX561" s="11"/>
      <c r="CY561" s="11"/>
      <c r="CZ561" s="11"/>
      <c r="DA561" s="11"/>
      <c r="DB561" s="11"/>
      <c r="DC561" s="11"/>
      <c r="DD561" s="11"/>
      <c r="DE561" s="11"/>
      <c r="DF561" s="11"/>
      <c r="DG561" s="11"/>
      <c r="DH561" s="11"/>
      <c r="DI561" s="11"/>
      <c r="DJ561" s="11"/>
      <c r="DK561" s="11"/>
      <c r="DL561" s="11"/>
      <c r="DM561" s="11"/>
      <c r="DN561" s="11"/>
      <c r="DO561" s="11"/>
      <c r="DP561" s="11"/>
      <c r="DQ561" s="11"/>
      <c r="DR561" s="11"/>
      <c r="DS561" s="11"/>
      <c r="DT561" s="11"/>
      <c r="DU561" s="11"/>
      <c r="DV561" s="11"/>
      <c r="DW561" s="11"/>
      <c r="DX561" s="11"/>
    </row>
    <row r="562" spans="6:128" ht="12.75">
      <c r="F562" s="11"/>
      <c r="G562" s="9">
        <f t="shared" si="89"/>
        <v>559</v>
      </c>
      <c r="H562" s="8">
        <f t="shared" si="85"/>
        <v>159.61663514679378</v>
      </c>
      <c r="I562" s="8">
        <f t="shared" si="87"/>
        <v>-11.069317251543337</v>
      </c>
      <c r="J562" s="8">
        <f t="shared" si="86"/>
        <v>-32.14763157037677</v>
      </c>
      <c r="K562" s="8">
        <f t="shared" si="88"/>
        <v>127.46900357641701</v>
      </c>
      <c r="L562" s="8"/>
      <c r="M562" s="8">
        <v>60</v>
      </c>
      <c r="N562" s="8">
        <v>20</v>
      </c>
      <c r="O562" s="8"/>
      <c r="P562" s="64"/>
      <c r="Q562" s="11"/>
      <c r="R562" s="65"/>
      <c r="S562" s="65"/>
      <c r="T562" s="11"/>
      <c r="U562" s="65"/>
      <c r="V562" s="65"/>
      <c r="W562" s="11"/>
      <c r="X562" s="65"/>
      <c r="Y562" s="65"/>
      <c r="Z562" s="65"/>
      <c r="AA562" s="65"/>
      <c r="AB562" s="65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U562" s="11"/>
      <c r="AV562" s="11"/>
      <c r="AW562" s="11"/>
      <c r="AX562" s="11"/>
      <c r="AY562" s="11"/>
      <c r="AZ562" s="11"/>
      <c r="BA562" s="11"/>
      <c r="BB562" s="11"/>
      <c r="BC562" s="11"/>
      <c r="BD562" s="11"/>
      <c r="BE562" s="11"/>
      <c r="BF562" s="11"/>
      <c r="BG562" s="11"/>
      <c r="BH562" s="11"/>
      <c r="BI562" s="11"/>
      <c r="BJ562" s="11"/>
      <c r="BK562" s="11"/>
      <c r="BL562" s="11"/>
      <c r="BM562" s="11"/>
      <c r="BN562" s="11"/>
      <c r="BO562" s="11"/>
      <c r="BP562" s="11"/>
      <c r="BQ562" s="11"/>
      <c r="BR562" s="11"/>
      <c r="BS562" s="11"/>
      <c r="BT562" s="11"/>
      <c r="BU562" s="65"/>
      <c r="BV562" s="11"/>
      <c r="BW562" s="11"/>
      <c r="BX562" s="11"/>
      <c r="BY562" s="11"/>
      <c r="BZ562" s="11"/>
      <c r="CA562" s="11"/>
      <c r="CB562" s="11"/>
      <c r="CC562" s="11"/>
      <c r="CD562" s="11"/>
      <c r="CE562" s="11"/>
      <c r="CF562" s="11"/>
      <c r="CG562" s="11"/>
      <c r="CH562" s="11"/>
      <c r="CI562" s="11"/>
      <c r="CJ562" s="11"/>
      <c r="CK562" s="11"/>
      <c r="CL562" s="11"/>
      <c r="CM562" s="11"/>
      <c r="CN562" s="11"/>
      <c r="CO562" s="11"/>
      <c r="CP562" s="11"/>
      <c r="CQ562" s="11"/>
      <c r="CR562" s="11"/>
      <c r="CS562" s="11"/>
      <c r="CT562" s="11"/>
      <c r="CU562" s="11"/>
      <c r="CV562" s="11"/>
      <c r="CW562" s="11"/>
      <c r="CX562" s="11"/>
      <c r="CY562" s="11"/>
      <c r="CZ562" s="11"/>
      <c r="DA562" s="11"/>
      <c r="DB562" s="11"/>
      <c r="DC562" s="11"/>
      <c r="DD562" s="11"/>
      <c r="DE562" s="11"/>
      <c r="DF562" s="11"/>
      <c r="DG562" s="11"/>
      <c r="DH562" s="11"/>
      <c r="DI562" s="11"/>
      <c r="DJ562" s="11"/>
      <c r="DK562" s="11"/>
      <c r="DL562" s="11"/>
      <c r="DM562" s="11"/>
      <c r="DN562" s="11"/>
      <c r="DO562" s="11"/>
      <c r="DP562" s="11"/>
      <c r="DQ562" s="11"/>
      <c r="DR562" s="11"/>
      <c r="DS562" s="11"/>
      <c r="DT562" s="11"/>
      <c r="DU562" s="11"/>
      <c r="DV562" s="11"/>
      <c r="DW562" s="11"/>
      <c r="DX562" s="11"/>
    </row>
    <row r="563" spans="6:128" ht="12.75">
      <c r="F563" s="11"/>
      <c r="G563" s="9">
        <f t="shared" si="89"/>
        <v>560</v>
      </c>
      <c r="H563" s="8">
        <f t="shared" si="85"/>
        <v>159.5768582474375</v>
      </c>
      <c r="I563" s="8">
        <f t="shared" si="87"/>
        <v>-11.62868487307271</v>
      </c>
      <c r="J563" s="8">
        <f t="shared" si="86"/>
        <v>-31.949549106720895</v>
      </c>
      <c r="K563" s="8">
        <f t="shared" si="88"/>
        <v>127.62730914071662</v>
      </c>
      <c r="L563" s="8"/>
      <c r="M563" s="8">
        <v>61</v>
      </c>
      <c r="N563" s="8">
        <v>19</v>
      </c>
      <c r="O563" s="8"/>
      <c r="P563" s="64"/>
      <c r="Q563" s="11"/>
      <c r="R563" s="65"/>
      <c r="S563" s="65"/>
      <c r="T563" s="11"/>
      <c r="U563" s="65"/>
      <c r="V563" s="65"/>
      <c r="W563" s="11"/>
      <c r="X563" s="65"/>
      <c r="Y563" s="65"/>
      <c r="Z563" s="65"/>
      <c r="AA563" s="65"/>
      <c r="AB563" s="65"/>
      <c r="AC563" s="11"/>
      <c r="AD563" s="11"/>
      <c r="AE563" s="11"/>
      <c r="AF563" s="11"/>
      <c r="AG563" s="11"/>
      <c r="AH563" s="11"/>
      <c r="AI563" s="11"/>
      <c r="AJ563" s="11"/>
      <c r="AK563" s="11"/>
      <c r="AL563" s="11"/>
      <c r="AM563" s="11"/>
      <c r="AN563" s="11"/>
      <c r="AO563" s="11"/>
      <c r="AP563" s="11"/>
      <c r="AQ563" s="11"/>
      <c r="AR563" s="11"/>
      <c r="AS563" s="11"/>
      <c r="AT563" s="11"/>
      <c r="AU563" s="11"/>
      <c r="AV563" s="11"/>
      <c r="AW563" s="11"/>
      <c r="AX563" s="11"/>
      <c r="AY563" s="11"/>
      <c r="AZ563" s="11"/>
      <c r="BA563" s="11"/>
      <c r="BB563" s="11"/>
      <c r="BC563" s="11"/>
      <c r="BD563" s="11"/>
      <c r="BE563" s="11"/>
      <c r="BF563" s="11"/>
      <c r="BG563" s="11"/>
      <c r="BH563" s="11"/>
      <c r="BI563" s="11"/>
      <c r="BJ563" s="11"/>
      <c r="BK563" s="11"/>
      <c r="BL563" s="11"/>
      <c r="BM563" s="11"/>
      <c r="BN563" s="11"/>
      <c r="BO563" s="11"/>
      <c r="BP563" s="11"/>
      <c r="BQ563" s="11"/>
      <c r="BR563" s="11"/>
      <c r="BS563" s="11"/>
      <c r="BT563" s="11"/>
      <c r="BU563" s="65"/>
      <c r="BV563" s="11"/>
      <c r="BW563" s="11"/>
      <c r="BX563" s="11"/>
      <c r="BY563" s="11"/>
      <c r="BZ563" s="11"/>
      <c r="CA563" s="11"/>
      <c r="CB563" s="11"/>
      <c r="CC563" s="11"/>
      <c r="CD563" s="11"/>
      <c r="CE563" s="11"/>
      <c r="CF563" s="11"/>
      <c r="CG563" s="11"/>
      <c r="CH563" s="11"/>
      <c r="CI563" s="11"/>
      <c r="CJ563" s="11"/>
      <c r="CK563" s="11"/>
      <c r="CL563" s="11"/>
      <c r="CM563" s="11"/>
      <c r="CN563" s="11"/>
      <c r="CO563" s="11"/>
      <c r="CP563" s="11"/>
      <c r="CQ563" s="11"/>
      <c r="CR563" s="11"/>
      <c r="CS563" s="11"/>
      <c r="CT563" s="11"/>
      <c r="CU563" s="11"/>
      <c r="CV563" s="11"/>
      <c r="CW563" s="11"/>
      <c r="CX563" s="11"/>
      <c r="CY563" s="11"/>
      <c r="CZ563" s="11"/>
      <c r="DA563" s="11"/>
      <c r="DB563" s="11"/>
      <c r="DC563" s="11"/>
      <c r="DD563" s="11"/>
      <c r="DE563" s="11"/>
      <c r="DF563" s="11"/>
      <c r="DG563" s="11"/>
      <c r="DH563" s="11"/>
      <c r="DI563" s="11"/>
      <c r="DJ563" s="11"/>
      <c r="DK563" s="11"/>
      <c r="DL563" s="11"/>
      <c r="DM563" s="11"/>
      <c r="DN563" s="11"/>
      <c r="DO563" s="11"/>
      <c r="DP563" s="11"/>
      <c r="DQ563" s="11"/>
      <c r="DR563" s="11"/>
      <c r="DS563" s="11"/>
      <c r="DT563" s="11"/>
      <c r="DU563" s="11"/>
      <c r="DV563" s="11"/>
      <c r="DW563" s="11"/>
      <c r="DX563" s="11"/>
    </row>
    <row r="564" spans="6:128" ht="12.75">
      <c r="F564" s="11"/>
      <c r="G564" s="9">
        <f t="shared" si="89"/>
        <v>561</v>
      </c>
      <c r="H564" s="8">
        <f t="shared" si="85"/>
        <v>159.5353807439777</v>
      </c>
      <c r="I564" s="8">
        <f t="shared" si="87"/>
        <v>-12.184510284540208</v>
      </c>
      <c r="J564" s="8">
        <f t="shared" si="86"/>
        <v>-31.741734500904858</v>
      </c>
      <c r="K564" s="8">
        <f t="shared" si="88"/>
        <v>127.79364624307284</v>
      </c>
      <c r="L564" s="8"/>
      <c r="M564" s="8">
        <v>62</v>
      </c>
      <c r="N564" s="8">
        <v>18</v>
      </c>
      <c r="O564" s="8"/>
      <c r="P564" s="64"/>
      <c r="Q564" s="11"/>
      <c r="R564" s="65"/>
      <c r="S564" s="65"/>
      <c r="T564" s="11"/>
      <c r="U564" s="65"/>
      <c r="V564" s="65"/>
      <c r="W564" s="11"/>
      <c r="X564" s="65"/>
      <c r="Y564" s="65"/>
      <c r="Z564" s="65"/>
      <c r="AA564" s="65"/>
      <c r="AB564" s="65"/>
      <c r="AC564" s="11"/>
      <c r="AD564" s="11"/>
      <c r="AE564" s="11"/>
      <c r="AF564" s="11"/>
      <c r="AG564" s="11"/>
      <c r="AH564" s="11"/>
      <c r="AI564" s="11"/>
      <c r="AJ564" s="11"/>
      <c r="AK564" s="11"/>
      <c r="AL564" s="11"/>
      <c r="AM564" s="11"/>
      <c r="AN564" s="11"/>
      <c r="AO564" s="11"/>
      <c r="AP564" s="11"/>
      <c r="AQ564" s="11"/>
      <c r="AR564" s="11"/>
      <c r="AS564" s="11"/>
      <c r="AT564" s="11"/>
      <c r="AU564" s="11"/>
      <c r="AV564" s="11"/>
      <c r="AW564" s="11"/>
      <c r="AX564" s="11"/>
      <c r="AY564" s="11"/>
      <c r="AZ564" s="11"/>
      <c r="BA564" s="11"/>
      <c r="BB564" s="11"/>
      <c r="BC564" s="11"/>
      <c r="BD564" s="11"/>
      <c r="BE564" s="11"/>
      <c r="BF564" s="11"/>
      <c r="BG564" s="11"/>
      <c r="BH564" s="11"/>
      <c r="BI564" s="11"/>
      <c r="BJ564" s="11"/>
      <c r="BK564" s="11"/>
      <c r="BL564" s="11"/>
      <c r="BM564" s="11"/>
      <c r="BN564" s="11"/>
      <c r="BO564" s="11"/>
      <c r="BP564" s="11"/>
      <c r="BQ564" s="11"/>
      <c r="BR564" s="11"/>
      <c r="BS564" s="11"/>
      <c r="BT564" s="11"/>
      <c r="BU564" s="65"/>
      <c r="BV564" s="11"/>
      <c r="BW564" s="11"/>
      <c r="BX564" s="11"/>
      <c r="BY564" s="11"/>
      <c r="BZ564" s="11"/>
      <c r="CA564" s="11"/>
      <c r="CB564" s="11"/>
      <c r="CC564" s="11"/>
      <c r="CD564" s="11"/>
      <c r="CE564" s="11"/>
      <c r="CF564" s="11"/>
      <c r="CG564" s="11"/>
      <c r="CH564" s="11"/>
      <c r="CI564" s="11"/>
      <c r="CJ564" s="11"/>
      <c r="CK564" s="11"/>
      <c r="CL564" s="11"/>
      <c r="CM564" s="11"/>
      <c r="CN564" s="11"/>
      <c r="CO564" s="11"/>
      <c r="CP564" s="11"/>
      <c r="CQ564" s="11"/>
      <c r="CR564" s="11"/>
      <c r="CS564" s="11"/>
      <c r="CT564" s="11"/>
      <c r="CU564" s="11"/>
      <c r="CV564" s="11"/>
      <c r="CW564" s="11"/>
      <c r="CX564" s="11"/>
      <c r="CY564" s="11"/>
      <c r="CZ564" s="11"/>
      <c r="DA564" s="11"/>
      <c r="DB564" s="11"/>
      <c r="DC564" s="11"/>
      <c r="DD564" s="11"/>
      <c r="DE564" s="11"/>
      <c r="DF564" s="11"/>
      <c r="DG564" s="11"/>
      <c r="DH564" s="11"/>
      <c r="DI564" s="11"/>
      <c r="DJ564" s="11"/>
      <c r="DK564" s="11"/>
      <c r="DL564" s="11"/>
      <c r="DM564" s="11"/>
      <c r="DN564" s="11"/>
      <c r="DO564" s="11"/>
      <c r="DP564" s="11"/>
      <c r="DQ564" s="11"/>
      <c r="DR564" s="11"/>
      <c r="DS564" s="11"/>
      <c r="DT564" s="11"/>
      <c r="DU564" s="11"/>
      <c r="DV564" s="11"/>
      <c r="DW564" s="11"/>
      <c r="DX564" s="11"/>
    </row>
    <row r="565" spans="6:128" ht="12.75">
      <c r="F565" s="11"/>
      <c r="G565" s="9">
        <f t="shared" si="89"/>
        <v>562</v>
      </c>
      <c r="H565" s="8">
        <f t="shared" si="85"/>
        <v>159.49225186383111</v>
      </c>
      <c r="I565" s="8">
        <f t="shared" si="87"/>
        <v>-12.736624176140973</v>
      </c>
      <c r="J565" s="8">
        <f t="shared" si="86"/>
        <v>-31.52425105527079</v>
      </c>
      <c r="K565" s="8">
        <f t="shared" si="88"/>
        <v>127.96800080856033</v>
      </c>
      <c r="L565" s="8"/>
      <c r="M565" s="8">
        <v>63</v>
      </c>
      <c r="N565" s="8">
        <v>17</v>
      </c>
      <c r="O565" s="8"/>
      <c r="P565" s="64"/>
      <c r="Q565" s="11"/>
      <c r="R565" s="65"/>
      <c r="S565" s="65"/>
      <c r="T565" s="11"/>
      <c r="U565" s="65"/>
      <c r="V565" s="65"/>
      <c r="W565" s="11"/>
      <c r="X565" s="65"/>
      <c r="Y565" s="65"/>
      <c r="Z565" s="65"/>
      <c r="AA565" s="65"/>
      <c r="AB565" s="65"/>
      <c r="AC565" s="11"/>
      <c r="AD565" s="11"/>
      <c r="AE565" s="11"/>
      <c r="AF565" s="11"/>
      <c r="AG565" s="11"/>
      <c r="AH565" s="11"/>
      <c r="AI565" s="11"/>
      <c r="AJ565" s="11"/>
      <c r="AK565" s="11"/>
      <c r="AL565" s="11"/>
      <c r="AM565" s="11"/>
      <c r="AN565" s="11"/>
      <c r="AO565" s="11"/>
      <c r="AP565" s="11"/>
      <c r="AQ565" s="11"/>
      <c r="AR565" s="11"/>
      <c r="AS565" s="11"/>
      <c r="AT565" s="11"/>
      <c r="AU565" s="11"/>
      <c r="AV565" s="11"/>
      <c r="AW565" s="11"/>
      <c r="AX565" s="11"/>
      <c r="AY565" s="11"/>
      <c r="AZ565" s="11"/>
      <c r="BA565" s="11"/>
      <c r="BB565" s="11"/>
      <c r="BC565" s="11"/>
      <c r="BD565" s="11"/>
      <c r="BE565" s="11"/>
      <c r="BF565" s="11"/>
      <c r="BG565" s="11"/>
      <c r="BH565" s="11"/>
      <c r="BI565" s="11"/>
      <c r="BJ565" s="11"/>
      <c r="BK565" s="11"/>
      <c r="BL565" s="11"/>
      <c r="BM565" s="11"/>
      <c r="BN565" s="11"/>
      <c r="BO565" s="11"/>
      <c r="BP565" s="11"/>
      <c r="BQ565" s="11"/>
      <c r="BR565" s="11"/>
      <c r="BS565" s="11"/>
      <c r="BT565" s="11"/>
      <c r="BU565" s="65"/>
      <c r="BV565" s="11"/>
      <c r="BW565" s="11"/>
      <c r="BX565" s="11"/>
      <c r="BY565" s="11"/>
      <c r="BZ565" s="11"/>
      <c r="CA565" s="11"/>
      <c r="CB565" s="11"/>
      <c r="CC565" s="11"/>
      <c r="CD565" s="11"/>
      <c r="CE565" s="11"/>
      <c r="CF565" s="11"/>
      <c r="CG565" s="11"/>
      <c r="CH565" s="11"/>
      <c r="CI565" s="11"/>
      <c r="CJ565" s="11"/>
      <c r="CK565" s="11"/>
      <c r="CL565" s="11"/>
      <c r="CM565" s="11"/>
      <c r="CN565" s="11"/>
      <c r="CO565" s="11"/>
      <c r="CP565" s="11"/>
      <c r="CQ565" s="11"/>
      <c r="CR565" s="11"/>
      <c r="CS565" s="11"/>
      <c r="CT565" s="11"/>
      <c r="CU565" s="11"/>
      <c r="CV565" s="11"/>
      <c r="CW565" s="11"/>
      <c r="CX565" s="11"/>
      <c r="CY565" s="11"/>
      <c r="CZ565" s="11"/>
      <c r="DA565" s="11"/>
      <c r="DB565" s="11"/>
      <c r="DC565" s="11"/>
      <c r="DD565" s="11"/>
      <c r="DE565" s="11"/>
      <c r="DF565" s="11"/>
      <c r="DG565" s="11"/>
      <c r="DH565" s="11"/>
      <c r="DI565" s="11"/>
      <c r="DJ565" s="11"/>
      <c r="DK565" s="11"/>
      <c r="DL565" s="11"/>
      <c r="DM565" s="11"/>
      <c r="DN565" s="11"/>
      <c r="DO565" s="11"/>
      <c r="DP565" s="11"/>
      <c r="DQ565" s="11"/>
      <c r="DR565" s="11"/>
      <c r="DS565" s="11"/>
      <c r="DT565" s="11"/>
      <c r="DU565" s="11"/>
      <c r="DV565" s="11"/>
      <c r="DW565" s="11"/>
      <c r="DX565" s="11"/>
    </row>
    <row r="566" spans="6:128" ht="12.75">
      <c r="F566" s="11"/>
      <c r="G566" s="9">
        <f t="shared" si="89"/>
        <v>563</v>
      </c>
      <c r="H566" s="8">
        <f t="shared" si="85"/>
        <v>159.4475228347098</v>
      </c>
      <c r="I566" s="8">
        <f t="shared" si="87"/>
        <v>-13.284858368635293</v>
      </c>
      <c r="J566" s="8">
        <f t="shared" si="86"/>
        <v>-31.297165017382977</v>
      </c>
      <c r="K566" s="8">
        <f t="shared" si="88"/>
        <v>128.1503578173268</v>
      </c>
      <c r="L566" s="8"/>
      <c r="M566" s="8">
        <v>64</v>
      </c>
      <c r="N566" s="8">
        <v>16</v>
      </c>
      <c r="O566" s="8"/>
      <c r="P566" s="64"/>
      <c r="Q566" s="11"/>
      <c r="R566" s="65"/>
      <c r="S566" s="65"/>
      <c r="T566" s="11"/>
      <c r="U566" s="65"/>
      <c r="V566" s="65"/>
      <c r="W566" s="11"/>
      <c r="X566" s="65"/>
      <c r="Y566" s="65"/>
      <c r="Z566" s="65"/>
      <c r="AA566" s="65"/>
      <c r="AB566" s="65"/>
      <c r="AC566" s="11"/>
      <c r="AD566" s="11"/>
      <c r="AE566" s="11"/>
      <c r="AF566" s="11"/>
      <c r="AG566" s="11"/>
      <c r="AH566" s="11"/>
      <c r="AI566" s="11"/>
      <c r="AJ566" s="11"/>
      <c r="AK566" s="11"/>
      <c r="AL566" s="11"/>
      <c r="AM566" s="11"/>
      <c r="AN566" s="11"/>
      <c r="AO566" s="11"/>
      <c r="AP566" s="11"/>
      <c r="AQ566" s="11"/>
      <c r="AR566" s="11"/>
      <c r="AS566" s="11"/>
      <c r="AT566" s="11"/>
      <c r="AU566" s="11"/>
      <c r="AV566" s="11"/>
      <c r="AW566" s="11"/>
      <c r="AX566" s="11"/>
      <c r="AY566" s="11"/>
      <c r="AZ566" s="11"/>
      <c r="BA566" s="11"/>
      <c r="BB566" s="11"/>
      <c r="BC566" s="11"/>
      <c r="BD566" s="11"/>
      <c r="BE566" s="11"/>
      <c r="BF566" s="11"/>
      <c r="BG566" s="11"/>
      <c r="BH566" s="11"/>
      <c r="BI566" s="11"/>
      <c r="BJ566" s="11"/>
      <c r="BK566" s="11"/>
      <c r="BL566" s="11"/>
      <c r="BM566" s="11"/>
      <c r="BN566" s="11"/>
      <c r="BO566" s="11"/>
      <c r="BP566" s="11"/>
      <c r="BQ566" s="11"/>
      <c r="BR566" s="11"/>
      <c r="BS566" s="11"/>
      <c r="BT566" s="11"/>
      <c r="BU566" s="65"/>
      <c r="BV566" s="11"/>
      <c r="BW566" s="11"/>
      <c r="BX566" s="11"/>
      <c r="BY566" s="11"/>
      <c r="BZ566" s="11"/>
      <c r="CA566" s="11"/>
      <c r="CB566" s="11"/>
      <c r="CC566" s="11"/>
      <c r="CD566" s="11"/>
      <c r="CE566" s="11"/>
      <c r="CF566" s="11"/>
      <c r="CG566" s="11"/>
      <c r="CH566" s="11"/>
      <c r="CI566" s="11"/>
      <c r="CJ566" s="11"/>
      <c r="CK566" s="11"/>
      <c r="CL566" s="11"/>
      <c r="CM566" s="11"/>
      <c r="CN566" s="11"/>
      <c r="CO566" s="11"/>
      <c r="CP566" s="11"/>
      <c r="CQ566" s="11"/>
      <c r="CR566" s="11"/>
      <c r="CS566" s="11"/>
      <c r="CT566" s="11"/>
      <c r="CU566" s="11"/>
      <c r="CV566" s="11"/>
      <c r="CW566" s="11"/>
      <c r="CX566" s="11"/>
      <c r="CY566" s="11"/>
      <c r="CZ566" s="11"/>
      <c r="DA566" s="11"/>
      <c r="DB566" s="11"/>
      <c r="DC566" s="11"/>
      <c r="DD566" s="11"/>
      <c r="DE566" s="11"/>
      <c r="DF566" s="11"/>
      <c r="DG566" s="11"/>
      <c r="DH566" s="11"/>
      <c r="DI566" s="11"/>
      <c r="DJ566" s="11"/>
      <c r="DK566" s="11"/>
      <c r="DL566" s="11"/>
      <c r="DM566" s="11"/>
      <c r="DN566" s="11"/>
      <c r="DO566" s="11"/>
      <c r="DP566" s="11"/>
      <c r="DQ566" s="11"/>
      <c r="DR566" s="11"/>
      <c r="DS566" s="11"/>
      <c r="DT566" s="11"/>
      <c r="DU566" s="11"/>
      <c r="DV566" s="11"/>
      <c r="DW566" s="11"/>
      <c r="DX566" s="11"/>
    </row>
    <row r="567" spans="6:128" ht="12.75">
      <c r="F567" s="11"/>
      <c r="G567" s="9">
        <f t="shared" si="89"/>
        <v>564</v>
      </c>
      <c r="H567" s="8">
        <f t="shared" si="85"/>
        <v>159.40124682848443</v>
      </c>
      <c r="I567" s="8">
        <f t="shared" si="87"/>
        <v>-13.829045864577157</v>
      </c>
      <c r="J567" s="8">
        <f t="shared" si="86"/>
        <v>-31.060545559848453</v>
      </c>
      <c r="K567" s="8">
        <f t="shared" si="88"/>
        <v>128.34070126863597</v>
      </c>
      <c r="L567" s="8"/>
      <c r="M567" s="8">
        <v>65</v>
      </c>
      <c r="N567" s="8">
        <v>15</v>
      </c>
      <c r="O567" s="8"/>
      <c r="P567" s="64"/>
      <c r="Q567" s="11"/>
      <c r="R567" s="65"/>
      <c r="S567" s="65"/>
      <c r="T567" s="11"/>
      <c r="U567" s="65"/>
      <c r="V567" s="65"/>
      <c r="W567" s="11"/>
      <c r="X567" s="65"/>
      <c r="Y567" s="65"/>
      <c r="Z567" s="65"/>
      <c r="AA567" s="65"/>
      <c r="AB567" s="65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11"/>
      <c r="AN567" s="11"/>
      <c r="AO567" s="11"/>
      <c r="AP567" s="11"/>
      <c r="AQ567" s="11"/>
      <c r="AR567" s="11"/>
      <c r="AS567" s="11"/>
      <c r="AT567" s="11"/>
      <c r="AU567" s="11"/>
      <c r="AV567" s="11"/>
      <c r="AW567" s="11"/>
      <c r="AX567" s="11"/>
      <c r="AY567" s="11"/>
      <c r="AZ567" s="11"/>
      <c r="BA567" s="11"/>
      <c r="BB567" s="11"/>
      <c r="BC567" s="11"/>
      <c r="BD567" s="11"/>
      <c r="BE567" s="11"/>
      <c r="BF567" s="11"/>
      <c r="BG567" s="11"/>
      <c r="BH567" s="11"/>
      <c r="BI567" s="11"/>
      <c r="BJ567" s="11"/>
      <c r="BK567" s="11"/>
      <c r="BL567" s="11"/>
      <c r="BM567" s="11"/>
      <c r="BN567" s="11"/>
      <c r="BO567" s="11"/>
      <c r="BP567" s="11"/>
      <c r="BQ567" s="11"/>
      <c r="BR567" s="11"/>
      <c r="BS567" s="11"/>
      <c r="BT567" s="11"/>
      <c r="BU567" s="65"/>
      <c r="BV567" s="11"/>
      <c r="BW567" s="11"/>
      <c r="BX567" s="11"/>
      <c r="BY567" s="11"/>
      <c r="BZ567" s="11"/>
      <c r="CA567" s="11"/>
      <c r="CB567" s="11"/>
      <c r="CC567" s="11"/>
      <c r="CD567" s="11"/>
      <c r="CE567" s="11"/>
      <c r="CF567" s="11"/>
      <c r="CG567" s="11"/>
      <c r="CH567" s="11"/>
      <c r="CI567" s="11"/>
      <c r="CJ567" s="11"/>
      <c r="CK567" s="11"/>
      <c r="CL567" s="11"/>
      <c r="CM567" s="11"/>
      <c r="CN567" s="11"/>
      <c r="CO567" s="11"/>
      <c r="CP567" s="11"/>
      <c r="CQ567" s="11"/>
      <c r="CR567" s="11"/>
      <c r="CS567" s="11"/>
      <c r="CT567" s="11"/>
      <c r="CU567" s="11"/>
      <c r="CV567" s="11"/>
      <c r="CW567" s="11"/>
      <c r="CX567" s="11"/>
      <c r="CY567" s="11"/>
      <c r="CZ567" s="11"/>
      <c r="DA567" s="11"/>
      <c r="DB567" s="11"/>
      <c r="DC567" s="11"/>
      <c r="DD567" s="11"/>
      <c r="DE567" s="11"/>
      <c r="DF567" s="11"/>
      <c r="DG567" s="11"/>
      <c r="DH567" s="11"/>
      <c r="DI567" s="11"/>
      <c r="DJ567" s="11"/>
      <c r="DK567" s="11"/>
      <c r="DL567" s="11"/>
      <c r="DM567" s="11"/>
      <c r="DN567" s="11"/>
      <c r="DO567" s="11"/>
      <c r="DP567" s="11"/>
      <c r="DQ567" s="11"/>
      <c r="DR567" s="11"/>
      <c r="DS567" s="11"/>
      <c r="DT567" s="11"/>
      <c r="DU567" s="11"/>
      <c r="DV567" s="11"/>
      <c r="DW567" s="11"/>
      <c r="DX567" s="11"/>
    </row>
    <row r="568" spans="6:128" ht="12.75">
      <c r="F568" s="11"/>
      <c r="G568" s="9">
        <f t="shared" si="89"/>
        <v>565</v>
      </c>
      <c r="H568" s="8">
        <f t="shared" si="85"/>
        <v>159.35347890271746</v>
      </c>
      <c r="I568" s="8">
        <f t="shared" si="87"/>
        <v>-14.369020899183754</v>
      </c>
      <c r="J568" s="8">
        <f t="shared" si="86"/>
        <v>-30.814464759246114</v>
      </c>
      <c r="K568" s="8">
        <f t="shared" si="88"/>
        <v>128.53901414347135</v>
      </c>
      <c r="L568" s="8"/>
      <c r="M568" s="8">
        <v>66</v>
      </c>
      <c r="N568" s="8">
        <v>14</v>
      </c>
      <c r="O568" s="8"/>
      <c r="P568" s="64"/>
      <c r="Q568" s="11"/>
      <c r="R568" s="65"/>
      <c r="S568" s="65"/>
      <c r="T568" s="11"/>
      <c r="U568" s="65"/>
      <c r="V568" s="65"/>
      <c r="W568" s="11"/>
      <c r="X568" s="65"/>
      <c r="Y568" s="65"/>
      <c r="Z568" s="65"/>
      <c r="AA568" s="65"/>
      <c r="AB568" s="65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11"/>
      <c r="AN568" s="11"/>
      <c r="AO568" s="11"/>
      <c r="AP568" s="11"/>
      <c r="AQ568" s="11"/>
      <c r="AR568" s="11"/>
      <c r="AS568" s="11"/>
      <c r="AT568" s="11"/>
      <c r="AU568" s="11"/>
      <c r="AV568" s="11"/>
      <c r="AW568" s="11"/>
      <c r="AX568" s="11"/>
      <c r="AY568" s="11"/>
      <c r="AZ568" s="11"/>
      <c r="BA568" s="11"/>
      <c r="BB568" s="11"/>
      <c r="BC568" s="11"/>
      <c r="BD568" s="11"/>
      <c r="BE568" s="11"/>
      <c r="BF568" s="11"/>
      <c r="BG568" s="11"/>
      <c r="BH568" s="11"/>
      <c r="BI568" s="11"/>
      <c r="BJ568" s="11"/>
      <c r="BK568" s="11"/>
      <c r="BL568" s="11"/>
      <c r="BM568" s="11"/>
      <c r="BN568" s="11"/>
      <c r="BO568" s="11"/>
      <c r="BP568" s="11"/>
      <c r="BQ568" s="11"/>
      <c r="BR568" s="11"/>
      <c r="BS568" s="11"/>
      <c r="BT568" s="11"/>
      <c r="BU568" s="65"/>
      <c r="BV568" s="11"/>
      <c r="BW568" s="11"/>
      <c r="BX568" s="11"/>
      <c r="BY568" s="11"/>
      <c r="BZ568" s="11"/>
      <c r="CA568" s="11"/>
      <c r="CB568" s="11"/>
      <c r="CC568" s="11"/>
      <c r="CD568" s="11"/>
      <c r="CE568" s="11"/>
      <c r="CF568" s="11"/>
      <c r="CG568" s="11"/>
      <c r="CH568" s="11"/>
      <c r="CI568" s="11"/>
      <c r="CJ568" s="11"/>
      <c r="CK568" s="11"/>
      <c r="CL568" s="11"/>
      <c r="CM568" s="11"/>
      <c r="CN568" s="11"/>
      <c r="CO568" s="11"/>
      <c r="CP568" s="11"/>
      <c r="CQ568" s="11"/>
      <c r="CR568" s="11"/>
      <c r="CS568" s="11"/>
      <c r="CT568" s="11"/>
      <c r="CU568" s="11"/>
      <c r="CV568" s="11"/>
      <c r="CW568" s="11"/>
      <c r="CX568" s="11"/>
      <c r="CY568" s="11"/>
      <c r="CZ568" s="11"/>
      <c r="DA568" s="11"/>
      <c r="DB568" s="11"/>
      <c r="DC568" s="11"/>
      <c r="DD568" s="11"/>
      <c r="DE568" s="11"/>
      <c r="DF568" s="11"/>
      <c r="DG568" s="11"/>
      <c r="DH568" s="11"/>
      <c r="DI568" s="11"/>
      <c r="DJ568" s="11"/>
      <c r="DK568" s="11"/>
      <c r="DL568" s="11"/>
      <c r="DM568" s="11"/>
      <c r="DN568" s="11"/>
      <c r="DO568" s="11"/>
      <c r="DP568" s="11"/>
      <c r="DQ568" s="11"/>
      <c r="DR568" s="11"/>
      <c r="DS568" s="11"/>
      <c r="DT568" s="11"/>
      <c r="DU568" s="11"/>
      <c r="DV568" s="11"/>
      <c r="DW568" s="11"/>
      <c r="DX568" s="11"/>
    </row>
    <row r="569" spans="6:128" ht="12.75">
      <c r="F569" s="11"/>
      <c r="G569" s="9">
        <f t="shared" si="89"/>
        <v>566</v>
      </c>
      <c r="H569" s="8">
        <f t="shared" si="85"/>
        <v>159.30427593990763</v>
      </c>
      <c r="I569" s="8">
        <f t="shared" si="87"/>
        <v>-14.904618990828626</v>
      </c>
      <c r="J569" s="8">
        <f t="shared" si="86"/>
        <v>-30.55899757417168</v>
      </c>
      <c r="K569" s="8">
        <f t="shared" si="88"/>
        <v>128.74527836573594</v>
      </c>
      <c r="L569" s="8"/>
      <c r="M569" s="8">
        <v>67</v>
      </c>
      <c r="N569" s="8">
        <v>13</v>
      </c>
      <c r="O569" s="8"/>
      <c r="P569" s="64"/>
      <c r="Q569" s="11"/>
      <c r="R569" s="65"/>
      <c r="S569" s="65"/>
      <c r="T569" s="11"/>
      <c r="U569" s="65"/>
      <c r="V569" s="65"/>
      <c r="W569" s="11"/>
      <c r="X569" s="65"/>
      <c r="Y569" s="65"/>
      <c r="Z569" s="65"/>
      <c r="AA569" s="65"/>
      <c r="AB569" s="65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11"/>
      <c r="AN569" s="11"/>
      <c r="AO569" s="11"/>
      <c r="AP569" s="11"/>
      <c r="AQ569" s="11"/>
      <c r="AR569" s="11"/>
      <c r="AS569" s="11"/>
      <c r="AT569" s="11"/>
      <c r="AU569" s="11"/>
      <c r="AV569" s="11"/>
      <c r="AW569" s="11"/>
      <c r="AX569" s="11"/>
      <c r="AY569" s="11"/>
      <c r="AZ569" s="11"/>
      <c r="BA569" s="11"/>
      <c r="BB569" s="11"/>
      <c r="BC569" s="11"/>
      <c r="BD569" s="11"/>
      <c r="BE569" s="11"/>
      <c r="BF569" s="11"/>
      <c r="BG569" s="11"/>
      <c r="BH569" s="11"/>
      <c r="BI569" s="11"/>
      <c r="BJ569" s="11"/>
      <c r="BK569" s="11"/>
      <c r="BL569" s="11"/>
      <c r="BM569" s="11"/>
      <c r="BN569" s="11"/>
      <c r="BO569" s="11"/>
      <c r="BP569" s="11"/>
      <c r="BQ569" s="11"/>
      <c r="BR569" s="11"/>
      <c r="BS569" s="11"/>
      <c r="BT569" s="11"/>
      <c r="BU569" s="65"/>
      <c r="BV569" s="11"/>
      <c r="BW569" s="11"/>
      <c r="BX569" s="11"/>
      <c r="BY569" s="11"/>
      <c r="BZ569" s="11"/>
      <c r="CA569" s="11"/>
      <c r="CB569" s="11"/>
      <c r="CC569" s="11"/>
      <c r="CD569" s="11"/>
      <c r="CE569" s="11"/>
      <c r="CF569" s="11"/>
      <c r="CG569" s="11"/>
      <c r="CH569" s="11"/>
      <c r="CI569" s="11"/>
      <c r="CJ569" s="11"/>
      <c r="CK569" s="11"/>
      <c r="CL569" s="11"/>
      <c r="CM569" s="11"/>
      <c r="CN569" s="11"/>
      <c r="CO569" s="11"/>
      <c r="CP569" s="11"/>
      <c r="CQ569" s="11"/>
      <c r="CR569" s="11"/>
      <c r="CS569" s="11"/>
      <c r="CT569" s="11"/>
      <c r="CU569" s="11"/>
      <c r="CV569" s="11"/>
      <c r="CW569" s="11"/>
      <c r="CX569" s="11"/>
      <c r="CY569" s="11"/>
      <c r="CZ569" s="11"/>
      <c r="DA569" s="11"/>
      <c r="DB569" s="11"/>
      <c r="DC569" s="11"/>
      <c r="DD569" s="11"/>
      <c r="DE569" s="11"/>
      <c r="DF569" s="11"/>
      <c r="DG569" s="11"/>
      <c r="DH569" s="11"/>
      <c r="DI569" s="11"/>
      <c r="DJ569" s="11"/>
      <c r="DK569" s="11"/>
      <c r="DL569" s="11"/>
      <c r="DM569" s="11"/>
      <c r="DN569" s="11"/>
      <c r="DO569" s="11"/>
      <c r="DP569" s="11"/>
      <c r="DQ569" s="11"/>
      <c r="DR569" s="11"/>
      <c r="DS569" s="11"/>
      <c r="DT569" s="11"/>
      <c r="DU569" s="11"/>
      <c r="DV569" s="11"/>
      <c r="DW569" s="11"/>
      <c r="DX569" s="11"/>
    </row>
    <row r="570" spans="6:128" ht="12.75">
      <c r="F570" s="11"/>
      <c r="G570" s="9">
        <f t="shared" si="89"/>
        <v>567</v>
      </c>
      <c r="H570" s="8">
        <f t="shared" si="85"/>
        <v>159.25369658449077</v>
      </c>
      <c r="I570" s="8">
        <f t="shared" si="87"/>
        <v>-15.435676991144552</v>
      </c>
      <c r="J570" s="8">
        <f t="shared" si="86"/>
        <v>-30.294221822404527</v>
      </c>
      <c r="K570" s="8">
        <f t="shared" si="88"/>
        <v>128.95947476208624</v>
      </c>
      <c r="L570" s="8"/>
      <c r="M570" s="8">
        <v>68</v>
      </c>
      <c r="N570" s="8">
        <v>12</v>
      </c>
      <c r="O570" s="8"/>
      <c r="P570" s="64"/>
      <c r="Q570" s="11"/>
      <c r="R570" s="65"/>
      <c r="S570" s="65"/>
      <c r="T570" s="11"/>
      <c r="U570" s="65"/>
      <c r="V570" s="65"/>
      <c r="W570" s="11"/>
      <c r="X570" s="65"/>
      <c r="Y570" s="65"/>
      <c r="Z570" s="65"/>
      <c r="AA570" s="65"/>
      <c r="AB570" s="65"/>
      <c r="AC570" s="11"/>
      <c r="AD570" s="11"/>
      <c r="AE570" s="11"/>
      <c r="AF570" s="11"/>
      <c r="AG570" s="11"/>
      <c r="AH570" s="11"/>
      <c r="AI570" s="11"/>
      <c r="AJ570" s="11"/>
      <c r="AK570" s="11"/>
      <c r="AL570" s="11"/>
      <c r="AM570" s="11"/>
      <c r="AN570" s="11"/>
      <c r="AO570" s="11"/>
      <c r="AP570" s="11"/>
      <c r="AQ570" s="11"/>
      <c r="AR570" s="11"/>
      <c r="AS570" s="11"/>
      <c r="AT570" s="11"/>
      <c r="AU570" s="11"/>
      <c r="AV570" s="11"/>
      <c r="AW570" s="11"/>
      <c r="AX570" s="11"/>
      <c r="AY570" s="11"/>
      <c r="AZ570" s="11"/>
      <c r="BA570" s="11"/>
      <c r="BB570" s="11"/>
      <c r="BC570" s="11"/>
      <c r="BD570" s="11"/>
      <c r="BE570" s="11"/>
      <c r="BF570" s="11"/>
      <c r="BG570" s="11"/>
      <c r="BH570" s="11"/>
      <c r="BI570" s="11"/>
      <c r="BJ570" s="11"/>
      <c r="BK570" s="11"/>
      <c r="BL570" s="11"/>
      <c r="BM570" s="11"/>
      <c r="BN570" s="11"/>
      <c r="BO570" s="11"/>
      <c r="BP570" s="11"/>
      <c r="BQ570" s="11"/>
      <c r="BR570" s="11"/>
      <c r="BS570" s="11"/>
      <c r="BT570" s="11"/>
      <c r="BU570" s="65"/>
      <c r="BV570" s="11"/>
      <c r="BW570" s="11"/>
      <c r="BX570" s="11"/>
      <c r="BY570" s="11"/>
      <c r="BZ570" s="11"/>
      <c r="CA570" s="11"/>
      <c r="CB570" s="11"/>
      <c r="CC570" s="11"/>
      <c r="CD570" s="11"/>
      <c r="CE570" s="11"/>
      <c r="CF570" s="11"/>
      <c r="CG570" s="11"/>
      <c r="CH570" s="11"/>
      <c r="CI570" s="11"/>
      <c r="CJ570" s="11"/>
      <c r="CK570" s="11"/>
      <c r="CL570" s="11"/>
      <c r="CM570" s="11"/>
      <c r="CN570" s="11"/>
      <c r="CO570" s="11"/>
      <c r="CP570" s="11"/>
      <c r="CQ570" s="11"/>
      <c r="CR570" s="11"/>
      <c r="CS570" s="11"/>
      <c r="CT570" s="11"/>
      <c r="CU570" s="11"/>
      <c r="CV570" s="11"/>
      <c r="CW570" s="11"/>
      <c r="CX570" s="11"/>
      <c r="CY570" s="11"/>
      <c r="CZ570" s="11"/>
      <c r="DA570" s="11"/>
      <c r="DB570" s="11"/>
      <c r="DC570" s="11"/>
      <c r="DD570" s="11"/>
      <c r="DE570" s="11"/>
      <c r="DF570" s="11"/>
      <c r="DG570" s="11"/>
      <c r="DH570" s="11"/>
      <c r="DI570" s="11"/>
      <c r="DJ570" s="11"/>
      <c r="DK570" s="11"/>
      <c r="DL570" s="11"/>
      <c r="DM570" s="11"/>
      <c r="DN570" s="11"/>
      <c r="DO570" s="11"/>
      <c r="DP570" s="11"/>
      <c r="DQ570" s="11"/>
      <c r="DR570" s="11"/>
      <c r="DS570" s="11"/>
      <c r="DT570" s="11"/>
      <c r="DU570" s="11"/>
      <c r="DV570" s="11"/>
      <c r="DW570" s="11"/>
      <c r="DX570" s="11"/>
    </row>
    <row r="571" spans="6:128" ht="12.75">
      <c r="F571" s="11"/>
      <c r="G571" s="9">
        <f t="shared" si="89"/>
        <v>568</v>
      </c>
      <c r="H571" s="8">
        <f t="shared" si="85"/>
        <v>159.201801177644</v>
      </c>
      <c r="I571" s="8">
        <f t="shared" si="87"/>
        <v>-15.962033134720269</v>
      </c>
      <c r="J571" s="8">
        <f t="shared" si="86"/>
        <v>-30.020218157203526</v>
      </c>
      <c r="K571" s="8">
        <f t="shared" si="88"/>
        <v>129.18158302044048</v>
      </c>
      <c r="L571" s="8"/>
      <c r="M571" s="8">
        <v>69</v>
      </c>
      <c r="N571" s="8">
        <v>11</v>
      </c>
      <c r="O571" s="8"/>
      <c r="P571" s="64"/>
      <c r="Q571" s="11"/>
      <c r="R571" s="65"/>
      <c r="S571" s="65"/>
      <c r="T571" s="11"/>
      <c r="U571" s="65"/>
      <c r="V571" s="65"/>
      <c r="W571" s="11"/>
      <c r="X571" s="65"/>
      <c r="Y571" s="65"/>
      <c r="Z571" s="65"/>
      <c r="AA571" s="65"/>
      <c r="AB571" s="65"/>
      <c r="AC571" s="11"/>
      <c r="AD571" s="11"/>
      <c r="AE571" s="11"/>
      <c r="AF571" s="11"/>
      <c r="AG571" s="11"/>
      <c r="AH571" s="11"/>
      <c r="AI571" s="11"/>
      <c r="AJ571" s="11"/>
      <c r="AK571" s="11"/>
      <c r="AL571" s="11"/>
      <c r="AM571" s="11"/>
      <c r="AN571" s="11"/>
      <c r="AO571" s="11"/>
      <c r="AP571" s="11"/>
      <c r="AQ571" s="11"/>
      <c r="AR571" s="11"/>
      <c r="AS571" s="11"/>
      <c r="AT571" s="11"/>
      <c r="AU571" s="11"/>
      <c r="AV571" s="11"/>
      <c r="AW571" s="11"/>
      <c r="AX571" s="11"/>
      <c r="AY571" s="11"/>
      <c r="AZ571" s="11"/>
      <c r="BA571" s="11"/>
      <c r="BB571" s="11"/>
      <c r="BC571" s="11"/>
      <c r="BD571" s="11"/>
      <c r="BE571" s="11"/>
      <c r="BF571" s="11"/>
      <c r="BG571" s="11"/>
      <c r="BH571" s="11"/>
      <c r="BI571" s="11"/>
      <c r="BJ571" s="11"/>
      <c r="BK571" s="11"/>
      <c r="BL571" s="11"/>
      <c r="BM571" s="11"/>
      <c r="BN571" s="11"/>
      <c r="BO571" s="11"/>
      <c r="BP571" s="11"/>
      <c r="BQ571" s="11"/>
      <c r="BR571" s="11"/>
      <c r="BS571" s="11"/>
      <c r="BT571" s="11"/>
      <c r="BU571" s="65"/>
      <c r="BV571" s="11"/>
      <c r="BW571" s="11"/>
      <c r="BX571" s="11"/>
      <c r="BY571" s="11"/>
      <c r="BZ571" s="11"/>
      <c r="CA571" s="11"/>
      <c r="CB571" s="11"/>
      <c r="CC571" s="11"/>
      <c r="CD571" s="11"/>
      <c r="CE571" s="11"/>
      <c r="CF571" s="11"/>
      <c r="CG571" s="11"/>
      <c r="CH571" s="11"/>
      <c r="CI571" s="11"/>
      <c r="CJ571" s="11"/>
      <c r="CK571" s="11"/>
      <c r="CL571" s="11"/>
      <c r="CM571" s="11"/>
      <c r="CN571" s="11"/>
      <c r="CO571" s="11"/>
      <c r="CP571" s="11"/>
      <c r="CQ571" s="11"/>
      <c r="CR571" s="11"/>
      <c r="CS571" s="11"/>
      <c r="CT571" s="11"/>
      <c r="CU571" s="11"/>
      <c r="CV571" s="11"/>
      <c r="CW571" s="11"/>
      <c r="CX571" s="11"/>
      <c r="CY571" s="11"/>
      <c r="CZ571" s="11"/>
      <c r="DA571" s="11"/>
      <c r="DB571" s="11"/>
      <c r="DC571" s="11"/>
      <c r="DD571" s="11"/>
      <c r="DE571" s="11"/>
      <c r="DF571" s="11"/>
      <c r="DG571" s="11"/>
      <c r="DH571" s="11"/>
      <c r="DI571" s="11"/>
      <c r="DJ571" s="11"/>
      <c r="DK571" s="11"/>
      <c r="DL571" s="11"/>
      <c r="DM571" s="11"/>
      <c r="DN571" s="11"/>
      <c r="DO571" s="11"/>
      <c r="DP571" s="11"/>
      <c r="DQ571" s="11"/>
      <c r="DR571" s="11"/>
      <c r="DS571" s="11"/>
      <c r="DT571" s="11"/>
      <c r="DU571" s="11"/>
      <c r="DV571" s="11"/>
      <c r="DW571" s="11"/>
      <c r="DX571" s="11"/>
    </row>
    <row r="572" spans="6:128" ht="12.75">
      <c r="F572" s="11"/>
      <c r="G572" s="9">
        <f t="shared" si="89"/>
        <v>569</v>
      </c>
      <c r="H572" s="8">
        <f t="shared" si="85"/>
        <v>159.148651689943</v>
      </c>
      <c r="I572" s="8">
        <f t="shared" si="87"/>
        <v>-16.48352708837546</v>
      </c>
      <c r="J572" s="8">
        <f t="shared" si="86"/>
        <v>-29.737070042739454</v>
      </c>
      <c r="K572" s="8">
        <f t="shared" si="88"/>
        <v>129.41158164720355</v>
      </c>
      <c r="L572" s="8"/>
      <c r="M572" s="8">
        <v>70</v>
      </c>
      <c r="N572" s="8">
        <v>10</v>
      </c>
      <c r="O572" s="8"/>
      <c r="P572" s="64"/>
      <c r="Q572" s="11"/>
      <c r="R572" s="65"/>
      <c r="S572" s="65"/>
      <c r="T572" s="11"/>
      <c r="U572" s="65"/>
      <c r="V572" s="65"/>
      <c r="W572" s="11"/>
      <c r="X572" s="65"/>
      <c r="Y572" s="65"/>
      <c r="Z572" s="65"/>
      <c r="AA572" s="65"/>
      <c r="AB572" s="65"/>
      <c r="AC572" s="11"/>
      <c r="AD572" s="11"/>
      <c r="AE572" s="11"/>
      <c r="AF572" s="11"/>
      <c r="AG572" s="11"/>
      <c r="AH572" s="11"/>
      <c r="AI572" s="11"/>
      <c r="AJ572" s="11"/>
      <c r="AK572" s="11"/>
      <c r="AL572" s="11"/>
      <c r="AM572" s="11"/>
      <c r="AN572" s="11"/>
      <c r="AO572" s="11"/>
      <c r="AP572" s="11"/>
      <c r="AQ572" s="11"/>
      <c r="AR572" s="11"/>
      <c r="AS572" s="11"/>
      <c r="AT572" s="11"/>
      <c r="AU572" s="11"/>
      <c r="AV572" s="11"/>
      <c r="AW572" s="11"/>
      <c r="AX572" s="11"/>
      <c r="AY572" s="11"/>
      <c r="AZ572" s="11"/>
      <c r="BA572" s="11"/>
      <c r="BB572" s="11"/>
      <c r="BC572" s="11"/>
      <c r="BD572" s="11"/>
      <c r="BE572" s="11"/>
      <c r="BF572" s="11"/>
      <c r="BG572" s="11"/>
      <c r="BH572" s="11"/>
      <c r="BI572" s="11"/>
      <c r="BJ572" s="11"/>
      <c r="BK572" s="11"/>
      <c r="BL572" s="11"/>
      <c r="BM572" s="11"/>
      <c r="BN572" s="11"/>
      <c r="BO572" s="11"/>
      <c r="BP572" s="11"/>
      <c r="BQ572" s="11"/>
      <c r="BR572" s="11"/>
      <c r="BS572" s="11"/>
      <c r="BT572" s="11"/>
      <c r="BU572" s="65"/>
      <c r="BV572" s="11"/>
      <c r="BW572" s="11"/>
      <c r="BX572" s="11"/>
      <c r="BY572" s="11"/>
      <c r="BZ572" s="11"/>
      <c r="CA572" s="11"/>
      <c r="CB572" s="11"/>
      <c r="CC572" s="11"/>
      <c r="CD572" s="11"/>
      <c r="CE572" s="11"/>
      <c r="CF572" s="11"/>
      <c r="CG572" s="11"/>
      <c r="CH572" s="11"/>
      <c r="CI572" s="11"/>
      <c r="CJ572" s="11"/>
      <c r="CK572" s="11"/>
      <c r="CL572" s="11"/>
      <c r="CM572" s="11"/>
      <c r="CN572" s="11"/>
      <c r="CO572" s="11"/>
      <c r="CP572" s="11"/>
      <c r="CQ572" s="11"/>
      <c r="CR572" s="11"/>
      <c r="CS572" s="11"/>
      <c r="CT572" s="11"/>
      <c r="CU572" s="11"/>
      <c r="CV572" s="11"/>
      <c r="CW572" s="11"/>
      <c r="CX572" s="11"/>
      <c r="CY572" s="11"/>
      <c r="CZ572" s="11"/>
      <c r="DA572" s="11"/>
      <c r="DB572" s="11"/>
      <c r="DC572" s="11"/>
      <c r="DD572" s="11"/>
      <c r="DE572" s="11"/>
      <c r="DF572" s="11"/>
      <c r="DG572" s="11"/>
      <c r="DH572" s="11"/>
      <c r="DI572" s="11"/>
      <c r="DJ572" s="11"/>
      <c r="DK572" s="11"/>
      <c r="DL572" s="11"/>
      <c r="DM572" s="11"/>
      <c r="DN572" s="11"/>
      <c r="DO572" s="11"/>
      <c r="DP572" s="11"/>
      <c r="DQ572" s="11"/>
      <c r="DR572" s="11"/>
      <c r="DS572" s="11"/>
      <c r="DT572" s="11"/>
      <c r="DU572" s="11"/>
      <c r="DV572" s="11"/>
      <c r="DW572" s="11"/>
      <c r="DX572" s="11"/>
    </row>
    <row r="573" spans="6:128" ht="12.75">
      <c r="F573" s="11"/>
      <c r="G573" s="9">
        <f t="shared" si="89"/>
        <v>570</v>
      </c>
      <c r="H573" s="8">
        <f t="shared" si="85"/>
        <v>159.0943116519255</v>
      </c>
      <c r="I573" s="8">
        <f t="shared" si="87"/>
        <v>-17.00000000000002</v>
      </c>
      <c r="J573" s="8">
        <f t="shared" si="86"/>
        <v>-29.4448637286709</v>
      </c>
      <c r="K573" s="8">
        <f t="shared" si="88"/>
        <v>129.6494479232546</v>
      </c>
      <c r="L573" s="8"/>
      <c r="M573" s="8">
        <v>71</v>
      </c>
      <c r="N573" s="8">
        <v>9</v>
      </c>
      <c r="O573" s="8"/>
      <c r="P573" s="64"/>
      <c r="Q573" s="11"/>
      <c r="R573" s="65"/>
      <c r="S573" s="65"/>
      <c r="T573" s="11"/>
      <c r="U573" s="65"/>
      <c r="V573" s="65"/>
      <c r="W573" s="11"/>
      <c r="X573" s="65"/>
      <c r="Y573" s="65"/>
      <c r="Z573" s="65"/>
      <c r="AA573" s="65"/>
      <c r="AB573" s="65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/>
      <c r="AM573" s="11"/>
      <c r="AN573" s="11"/>
      <c r="AO573" s="11"/>
      <c r="AP573" s="11"/>
      <c r="AQ573" s="11"/>
      <c r="AR573" s="11"/>
      <c r="AS573" s="11"/>
      <c r="AT573" s="11"/>
      <c r="AU573" s="11"/>
      <c r="AV573" s="11"/>
      <c r="AW573" s="11"/>
      <c r="AX573" s="11"/>
      <c r="AY573" s="11"/>
      <c r="AZ573" s="11"/>
      <c r="BA573" s="11"/>
      <c r="BB573" s="11"/>
      <c r="BC573" s="11"/>
      <c r="BD573" s="11"/>
      <c r="BE573" s="11"/>
      <c r="BF573" s="11"/>
      <c r="BG573" s="11"/>
      <c r="BH573" s="11"/>
      <c r="BI573" s="11"/>
      <c r="BJ573" s="11"/>
      <c r="BK573" s="11"/>
      <c r="BL573" s="11"/>
      <c r="BM573" s="11"/>
      <c r="BN573" s="11"/>
      <c r="BO573" s="11"/>
      <c r="BP573" s="11"/>
      <c r="BQ573" s="11"/>
      <c r="BR573" s="11"/>
      <c r="BS573" s="11"/>
      <c r="BT573" s="11"/>
      <c r="BU573" s="65"/>
      <c r="BV573" s="11"/>
      <c r="BW573" s="11"/>
      <c r="BX573" s="11"/>
      <c r="BY573" s="11"/>
      <c r="BZ573" s="11"/>
      <c r="CA573" s="11"/>
      <c r="CB573" s="11"/>
      <c r="CC573" s="11"/>
      <c r="CD573" s="11"/>
      <c r="CE573" s="11"/>
      <c r="CF573" s="11"/>
      <c r="CG573" s="11"/>
      <c r="CH573" s="11"/>
      <c r="CI573" s="11"/>
      <c r="CJ573" s="11"/>
      <c r="CK573" s="11"/>
      <c r="CL573" s="11"/>
      <c r="CM573" s="11"/>
      <c r="CN573" s="11"/>
      <c r="CO573" s="11"/>
      <c r="CP573" s="11"/>
      <c r="CQ573" s="11"/>
      <c r="CR573" s="11"/>
      <c r="CS573" s="11"/>
      <c r="CT573" s="11"/>
      <c r="CU573" s="11"/>
      <c r="CV573" s="11"/>
      <c r="CW573" s="11"/>
      <c r="CX573" s="11"/>
      <c r="CY573" s="11"/>
      <c r="CZ573" s="11"/>
      <c r="DA573" s="11"/>
      <c r="DB573" s="11"/>
      <c r="DC573" s="11"/>
      <c r="DD573" s="11"/>
      <c r="DE573" s="11"/>
      <c r="DF573" s="11"/>
      <c r="DG573" s="11"/>
      <c r="DH573" s="11"/>
      <c r="DI573" s="11"/>
      <c r="DJ573" s="11"/>
      <c r="DK573" s="11"/>
      <c r="DL573" s="11"/>
      <c r="DM573" s="11"/>
      <c r="DN573" s="11"/>
      <c r="DO573" s="11"/>
      <c r="DP573" s="11"/>
      <c r="DQ573" s="11"/>
      <c r="DR573" s="11"/>
      <c r="DS573" s="11"/>
      <c r="DT573" s="11"/>
      <c r="DU573" s="11"/>
      <c r="DV573" s="11"/>
      <c r="DW573" s="11"/>
      <c r="DX573" s="11"/>
    </row>
    <row r="574" spans="6:128" ht="12.75">
      <c r="F574" s="11"/>
      <c r="G574" s="9">
        <f t="shared" si="89"/>
        <v>571</v>
      </c>
      <c r="H574" s="8">
        <f t="shared" si="85"/>
        <v>159.03884608261671</v>
      </c>
      <c r="I574" s="8">
        <f t="shared" si="87"/>
        <v>-17.511294546941834</v>
      </c>
      <c r="J574" s="8">
        <f t="shared" si="86"/>
        <v>-29.143688223871823</v>
      </c>
      <c r="K574" s="8">
        <f t="shared" si="88"/>
        <v>129.89515785874488</v>
      </c>
      <c r="L574" s="8"/>
      <c r="M574" s="8">
        <v>72</v>
      </c>
      <c r="N574" s="8">
        <v>8</v>
      </c>
      <c r="O574" s="8"/>
      <c r="P574" s="64"/>
      <c r="Q574" s="11"/>
      <c r="R574" s="65"/>
      <c r="S574" s="65"/>
      <c r="T574" s="11"/>
      <c r="U574" s="65"/>
      <c r="V574" s="65"/>
      <c r="W574" s="11"/>
      <c r="X574" s="65"/>
      <c r="Y574" s="65"/>
      <c r="Z574" s="65"/>
      <c r="AA574" s="65"/>
      <c r="AB574" s="65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11"/>
      <c r="AN574" s="11"/>
      <c r="AO574" s="11"/>
      <c r="AP574" s="11"/>
      <c r="AQ574" s="11"/>
      <c r="AR574" s="11"/>
      <c r="AS574" s="11"/>
      <c r="AT574" s="11"/>
      <c r="AU574" s="11"/>
      <c r="AV574" s="11"/>
      <c r="AW574" s="11"/>
      <c r="AX574" s="11"/>
      <c r="AY574" s="11"/>
      <c r="AZ574" s="11"/>
      <c r="BA574" s="11"/>
      <c r="BB574" s="11"/>
      <c r="BC574" s="11"/>
      <c r="BD574" s="11"/>
      <c r="BE574" s="11"/>
      <c r="BF574" s="11"/>
      <c r="BG574" s="11"/>
      <c r="BH574" s="11"/>
      <c r="BI574" s="11"/>
      <c r="BJ574" s="11"/>
      <c r="BK574" s="11"/>
      <c r="BL574" s="11"/>
      <c r="BM574" s="11"/>
      <c r="BN574" s="11"/>
      <c r="BO574" s="11"/>
      <c r="BP574" s="11"/>
      <c r="BQ574" s="11"/>
      <c r="BR574" s="11"/>
      <c r="BS574" s="11"/>
      <c r="BT574" s="11"/>
      <c r="BU574" s="65"/>
      <c r="BV574" s="11"/>
      <c r="BW574" s="11"/>
      <c r="BX574" s="11"/>
      <c r="BY574" s="11"/>
      <c r="BZ574" s="11"/>
      <c r="CA574" s="11"/>
      <c r="CB574" s="11"/>
      <c r="CC574" s="11"/>
      <c r="CD574" s="11"/>
      <c r="CE574" s="11"/>
      <c r="CF574" s="11"/>
      <c r="CG574" s="11"/>
      <c r="CH574" s="11"/>
      <c r="CI574" s="11"/>
      <c r="CJ574" s="11"/>
      <c r="CK574" s="11"/>
      <c r="CL574" s="11"/>
      <c r="CM574" s="11"/>
      <c r="CN574" s="11"/>
      <c r="CO574" s="11"/>
      <c r="CP574" s="11"/>
      <c r="CQ574" s="11"/>
      <c r="CR574" s="11"/>
      <c r="CS574" s="11"/>
      <c r="CT574" s="11"/>
      <c r="CU574" s="11"/>
      <c r="CV574" s="11"/>
      <c r="CW574" s="11"/>
      <c r="CX574" s="11"/>
      <c r="CY574" s="11"/>
      <c r="CZ574" s="11"/>
      <c r="DA574" s="11"/>
      <c r="DB574" s="11"/>
      <c r="DC574" s="11"/>
      <c r="DD574" s="11"/>
      <c r="DE574" s="11"/>
      <c r="DF574" s="11"/>
      <c r="DG574" s="11"/>
      <c r="DH574" s="11"/>
      <c r="DI574" s="11"/>
      <c r="DJ574" s="11"/>
      <c r="DK574" s="11"/>
      <c r="DL574" s="11"/>
      <c r="DM574" s="11"/>
      <c r="DN574" s="11"/>
      <c r="DO574" s="11"/>
      <c r="DP574" s="11"/>
      <c r="DQ574" s="11"/>
      <c r="DR574" s="11"/>
      <c r="DS574" s="11"/>
      <c r="DT574" s="11"/>
      <c r="DU574" s="11"/>
      <c r="DV574" s="11"/>
      <c r="DW574" s="11"/>
      <c r="DX574" s="11"/>
    </row>
    <row r="575" spans="6:128" ht="12.75">
      <c r="F575" s="11"/>
      <c r="G575" s="9">
        <f t="shared" si="89"/>
        <v>572</v>
      </c>
      <c r="H575" s="8">
        <f t="shared" si="85"/>
        <v>158.9823214160747</v>
      </c>
      <c r="I575" s="8">
        <f t="shared" si="87"/>
        <v>-18.017254983928982</v>
      </c>
      <c r="J575" s="8">
        <f t="shared" si="86"/>
        <v>-28.833635269318474</v>
      </c>
      <c r="K575" s="8">
        <f t="shared" si="88"/>
        <v>130.14868614675623</v>
      </c>
      <c r="L575" s="8"/>
      <c r="M575" s="8">
        <v>73</v>
      </c>
      <c r="N575" s="8">
        <v>7</v>
      </c>
      <c r="O575" s="8"/>
      <c r="P575" s="64"/>
      <c r="Q575" s="11"/>
      <c r="R575" s="65"/>
      <c r="S575" s="65"/>
      <c r="T575" s="11"/>
      <c r="U575" s="65"/>
      <c r="V575" s="65"/>
      <c r="W575" s="11"/>
      <c r="X575" s="65"/>
      <c r="Y575" s="65"/>
      <c r="Z575" s="65"/>
      <c r="AA575" s="65"/>
      <c r="AB575" s="65"/>
      <c r="AC575" s="11"/>
      <c r="AD575" s="11"/>
      <c r="AE575" s="11"/>
      <c r="AF575" s="11"/>
      <c r="AG575" s="11"/>
      <c r="AH575" s="11"/>
      <c r="AI575" s="11"/>
      <c r="AJ575" s="11"/>
      <c r="AK575" s="11"/>
      <c r="AL575" s="11"/>
      <c r="AM575" s="11"/>
      <c r="AN575" s="11"/>
      <c r="AO575" s="11"/>
      <c r="AP575" s="11"/>
      <c r="AQ575" s="11"/>
      <c r="AR575" s="11"/>
      <c r="AS575" s="11"/>
      <c r="AT575" s="11"/>
      <c r="AU575" s="11"/>
      <c r="AV575" s="11"/>
      <c r="AW575" s="11"/>
      <c r="AX575" s="11"/>
      <c r="AY575" s="11"/>
      <c r="AZ575" s="11"/>
      <c r="BA575" s="11"/>
      <c r="BB575" s="11"/>
      <c r="BC575" s="11"/>
      <c r="BD575" s="11"/>
      <c r="BE575" s="11"/>
      <c r="BF575" s="11"/>
      <c r="BG575" s="11"/>
      <c r="BH575" s="11"/>
      <c r="BI575" s="11"/>
      <c r="BJ575" s="11"/>
      <c r="BK575" s="11"/>
      <c r="BL575" s="11"/>
      <c r="BM575" s="11"/>
      <c r="BN575" s="11"/>
      <c r="BO575" s="11"/>
      <c r="BP575" s="11"/>
      <c r="BQ575" s="11"/>
      <c r="BR575" s="11"/>
      <c r="BS575" s="11"/>
      <c r="BT575" s="11"/>
      <c r="BU575" s="65"/>
      <c r="BV575" s="11"/>
      <c r="BW575" s="11"/>
      <c r="BX575" s="11"/>
      <c r="BY575" s="11"/>
      <c r="BZ575" s="11"/>
      <c r="CA575" s="11"/>
      <c r="CB575" s="11"/>
      <c r="CC575" s="11"/>
      <c r="CD575" s="11"/>
      <c r="CE575" s="11"/>
      <c r="CF575" s="11"/>
      <c r="CG575" s="11"/>
      <c r="CH575" s="11"/>
      <c r="CI575" s="11"/>
      <c r="CJ575" s="11"/>
      <c r="CK575" s="11"/>
      <c r="CL575" s="11"/>
      <c r="CM575" s="11"/>
      <c r="CN575" s="11"/>
      <c r="CO575" s="11"/>
      <c r="CP575" s="11"/>
      <c r="CQ575" s="11"/>
      <c r="CR575" s="11"/>
      <c r="CS575" s="11"/>
      <c r="CT575" s="11"/>
      <c r="CU575" s="11"/>
      <c r="CV575" s="11"/>
      <c r="CW575" s="11"/>
      <c r="CX575" s="11"/>
      <c r="CY575" s="11"/>
      <c r="CZ575" s="11"/>
      <c r="DA575" s="11"/>
      <c r="DB575" s="11"/>
      <c r="DC575" s="11"/>
      <c r="DD575" s="11"/>
      <c r="DE575" s="11"/>
      <c r="DF575" s="11"/>
      <c r="DG575" s="11"/>
      <c r="DH575" s="11"/>
      <c r="DI575" s="11"/>
      <c r="DJ575" s="11"/>
      <c r="DK575" s="11"/>
      <c r="DL575" s="11"/>
      <c r="DM575" s="11"/>
      <c r="DN575" s="11"/>
      <c r="DO575" s="11"/>
      <c r="DP575" s="11"/>
      <c r="DQ575" s="11"/>
      <c r="DR575" s="11"/>
      <c r="DS575" s="11"/>
      <c r="DT575" s="11"/>
      <c r="DU575" s="11"/>
      <c r="DV575" s="11"/>
      <c r="DW575" s="11"/>
      <c r="DX575" s="11"/>
    </row>
    <row r="576" spans="6:128" ht="12.75">
      <c r="F576" s="11"/>
      <c r="G576" s="9">
        <f t="shared" si="89"/>
        <v>573</v>
      </c>
      <c r="H576" s="8">
        <f t="shared" si="85"/>
        <v>158.92480542601842</v>
      </c>
      <c r="I576" s="8">
        <f t="shared" si="87"/>
        <v>-18.517727190510904</v>
      </c>
      <c r="J576" s="8">
        <f t="shared" si="86"/>
        <v>-28.51479931014443</v>
      </c>
      <c r="K576" s="8">
        <f t="shared" si="88"/>
        <v>130.41000611587398</v>
      </c>
      <c r="L576" s="8"/>
      <c r="M576" s="8">
        <v>74</v>
      </c>
      <c r="N576" s="8">
        <v>6</v>
      </c>
      <c r="O576" s="8"/>
      <c r="P576" s="64"/>
      <c r="Q576" s="11"/>
      <c r="R576" s="65"/>
      <c r="S576" s="65"/>
      <c r="T576" s="11"/>
      <c r="U576" s="65"/>
      <c r="V576" s="65"/>
      <c r="W576" s="11"/>
      <c r="X576" s="65"/>
      <c r="Y576" s="65"/>
      <c r="Z576" s="65"/>
      <c r="AA576" s="65"/>
      <c r="AB576" s="65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11"/>
      <c r="AN576" s="11"/>
      <c r="AO576" s="11"/>
      <c r="AP576" s="11"/>
      <c r="AQ576" s="11"/>
      <c r="AR576" s="11"/>
      <c r="AS576" s="11"/>
      <c r="AT576" s="11"/>
      <c r="AU576" s="11"/>
      <c r="AV576" s="11"/>
      <c r="AW576" s="11"/>
      <c r="AX576" s="11"/>
      <c r="AY576" s="11"/>
      <c r="AZ576" s="11"/>
      <c r="BA576" s="11"/>
      <c r="BB576" s="11"/>
      <c r="BC576" s="11"/>
      <c r="BD576" s="11"/>
      <c r="BE576" s="11"/>
      <c r="BF576" s="11"/>
      <c r="BG576" s="11"/>
      <c r="BH576" s="11"/>
      <c r="BI576" s="11"/>
      <c r="BJ576" s="11"/>
      <c r="BK576" s="11"/>
      <c r="BL576" s="11"/>
      <c r="BM576" s="11"/>
      <c r="BN576" s="11"/>
      <c r="BO576" s="11"/>
      <c r="BP576" s="11"/>
      <c r="BQ576" s="11"/>
      <c r="BR576" s="11"/>
      <c r="BS576" s="11"/>
      <c r="BT576" s="11"/>
      <c r="BU576" s="65"/>
      <c r="BV576" s="11"/>
      <c r="BW576" s="11"/>
      <c r="BX576" s="11"/>
      <c r="BY576" s="11"/>
      <c r="BZ576" s="11"/>
      <c r="CA576" s="11"/>
      <c r="CB576" s="11"/>
      <c r="CC576" s="11"/>
      <c r="CD576" s="11"/>
      <c r="CE576" s="11"/>
      <c r="CF576" s="11"/>
      <c r="CG576" s="11"/>
      <c r="CH576" s="11"/>
      <c r="CI576" s="11"/>
      <c r="CJ576" s="11"/>
      <c r="CK576" s="11"/>
      <c r="CL576" s="11"/>
      <c r="CM576" s="11"/>
      <c r="CN576" s="11"/>
      <c r="CO576" s="11"/>
      <c r="CP576" s="11"/>
      <c r="CQ576" s="11"/>
      <c r="CR576" s="11"/>
      <c r="CS576" s="11"/>
      <c r="CT576" s="11"/>
      <c r="CU576" s="11"/>
      <c r="CV576" s="11"/>
      <c r="CW576" s="11"/>
      <c r="CX576" s="11"/>
      <c r="CY576" s="11"/>
      <c r="CZ576" s="11"/>
      <c r="DA576" s="11"/>
      <c r="DB576" s="11"/>
      <c r="DC576" s="11"/>
      <c r="DD576" s="11"/>
      <c r="DE576" s="11"/>
      <c r="DF576" s="11"/>
      <c r="DG576" s="11"/>
      <c r="DH576" s="11"/>
      <c r="DI576" s="11"/>
      <c r="DJ576" s="11"/>
      <c r="DK576" s="11"/>
      <c r="DL576" s="11"/>
      <c r="DM576" s="11"/>
      <c r="DN576" s="11"/>
      <c r="DO576" s="11"/>
      <c r="DP576" s="11"/>
      <c r="DQ576" s="11"/>
      <c r="DR576" s="11"/>
      <c r="DS576" s="11"/>
      <c r="DT576" s="11"/>
      <c r="DU576" s="11"/>
      <c r="DV576" s="11"/>
      <c r="DW576" s="11"/>
      <c r="DX576" s="11"/>
    </row>
    <row r="577" spans="6:128" ht="12.75">
      <c r="F577" s="11"/>
      <c r="G577" s="9">
        <f t="shared" si="89"/>
        <v>574</v>
      </c>
      <c r="H577" s="8">
        <f t="shared" si="85"/>
        <v>158.86636714860197</v>
      </c>
      <c r="I577" s="8">
        <f t="shared" si="87"/>
        <v>-19.01255871800539</v>
      </c>
      <c r="J577" s="8">
        <f t="shared" si="86"/>
        <v>-28.187277466871418</v>
      </c>
      <c r="K577" s="8">
        <f t="shared" si="88"/>
        <v>130.67908968173055</v>
      </c>
      <c r="L577" s="8"/>
      <c r="M577" s="8">
        <v>75</v>
      </c>
      <c r="N577" s="8">
        <v>5</v>
      </c>
      <c r="O577" s="8"/>
      <c r="P577" s="64"/>
      <c r="Q577" s="11"/>
      <c r="R577" s="65"/>
      <c r="S577" s="65"/>
      <c r="T577" s="11"/>
      <c r="U577" s="65"/>
      <c r="V577" s="65"/>
      <c r="W577" s="11"/>
      <c r="X577" s="65"/>
      <c r="Y577" s="65"/>
      <c r="Z577" s="65"/>
      <c r="AA577" s="65"/>
      <c r="AB577" s="65"/>
      <c r="AC577" s="11"/>
      <c r="AD577" s="11"/>
      <c r="AE577" s="11"/>
      <c r="AF577" s="11"/>
      <c r="AG577" s="11"/>
      <c r="AH577" s="11"/>
      <c r="AI577" s="11"/>
      <c r="AJ577" s="11"/>
      <c r="AK577" s="11"/>
      <c r="AL577" s="11"/>
      <c r="AM577" s="11"/>
      <c r="AN577" s="11"/>
      <c r="AO577" s="11"/>
      <c r="AP577" s="11"/>
      <c r="AQ577" s="11"/>
      <c r="AR577" s="11"/>
      <c r="AS577" s="11"/>
      <c r="AT577" s="11"/>
      <c r="AU577" s="11"/>
      <c r="AV577" s="11"/>
      <c r="AW577" s="11"/>
      <c r="AX577" s="11"/>
      <c r="AY577" s="11"/>
      <c r="AZ577" s="11"/>
      <c r="BA577" s="11"/>
      <c r="BB577" s="11"/>
      <c r="BC577" s="11"/>
      <c r="BD577" s="11"/>
      <c r="BE577" s="11"/>
      <c r="BF577" s="11"/>
      <c r="BG577" s="11"/>
      <c r="BH577" s="11"/>
      <c r="BI577" s="11"/>
      <c r="BJ577" s="11"/>
      <c r="BK577" s="11"/>
      <c r="BL577" s="11"/>
      <c r="BM577" s="11"/>
      <c r="BN577" s="11"/>
      <c r="BO577" s="11"/>
      <c r="BP577" s="11"/>
      <c r="BQ577" s="11"/>
      <c r="BR577" s="11"/>
      <c r="BS577" s="11"/>
      <c r="BT577" s="11"/>
      <c r="BU577" s="65"/>
      <c r="BV577" s="11"/>
      <c r="BW577" s="11"/>
      <c r="BX577" s="11"/>
      <c r="BY577" s="11"/>
      <c r="BZ577" s="11"/>
      <c r="CA577" s="11"/>
      <c r="CB577" s="11"/>
      <c r="CC577" s="11"/>
      <c r="CD577" s="11"/>
      <c r="CE577" s="11"/>
      <c r="CF577" s="11"/>
      <c r="CG577" s="11"/>
      <c r="CH577" s="11"/>
      <c r="CI577" s="11"/>
      <c r="CJ577" s="11"/>
      <c r="CK577" s="11"/>
      <c r="CL577" s="11"/>
      <c r="CM577" s="11"/>
      <c r="CN577" s="11"/>
      <c r="CO577" s="11"/>
      <c r="CP577" s="11"/>
      <c r="CQ577" s="11"/>
      <c r="CR577" s="11"/>
      <c r="CS577" s="11"/>
      <c r="CT577" s="11"/>
      <c r="CU577" s="11"/>
      <c r="CV577" s="11"/>
      <c r="CW577" s="11"/>
      <c r="CX577" s="11"/>
      <c r="CY577" s="11"/>
      <c r="CZ577" s="11"/>
      <c r="DA577" s="11"/>
      <c r="DB577" s="11"/>
      <c r="DC577" s="11"/>
      <c r="DD577" s="11"/>
      <c r="DE577" s="11"/>
      <c r="DF577" s="11"/>
      <c r="DG577" s="11"/>
      <c r="DH577" s="11"/>
      <c r="DI577" s="11"/>
      <c r="DJ577" s="11"/>
      <c r="DK577" s="11"/>
      <c r="DL577" s="11"/>
      <c r="DM577" s="11"/>
      <c r="DN577" s="11"/>
      <c r="DO577" s="11"/>
      <c r="DP577" s="11"/>
      <c r="DQ577" s="11"/>
      <c r="DR577" s="11"/>
      <c r="DS577" s="11"/>
      <c r="DT577" s="11"/>
      <c r="DU577" s="11"/>
      <c r="DV577" s="11"/>
      <c r="DW577" s="11"/>
      <c r="DX577" s="11"/>
    </row>
    <row r="578" spans="6:128" ht="12.75">
      <c r="F578" s="11"/>
      <c r="G578" s="9">
        <f t="shared" si="89"/>
        <v>575</v>
      </c>
      <c r="H578" s="8">
        <f t="shared" si="85"/>
        <v>158.80707680340393</v>
      </c>
      <c r="I578" s="8">
        <f t="shared" si="87"/>
        <v>-19.501598835935535</v>
      </c>
      <c r="J578" s="8">
        <f t="shared" si="86"/>
        <v>-27.851169505825744</v>
      </c>
      <c r="K578" s="8">
        <f t="shared" si="88"/>
        <v>130.9559072975782</v>
      </c>
      <c r="L578" s="8"/>
      <c r="M578" s="8">
        <v>76</v>
      </c>
      <c r="N578" s="8">
        <v>4</v>
      </c>
      <c r="O578" s="8"/>
      <c r="P578" s="64"/>
      <c r="Q578" s="11"/>
      <c r="R578" s="65"/>
      <c r="S578" s="65"/>
      <c r="T578" s="11"/>
      <c r="U578" s="65"/>
      <c r="V578" s="65"/>
      <c r="W578" s="11"/>
      <c r="X578" s="65"/>
      <c r="Y578" s="65"/>
      <c r="Z578" s="65"/>
      <c r="AA578" s="65"/>
      <c r="AB578" s="65"/>
      <c r="AC578" s="11"/>
      <c r="AD578" s="11"/>
      <c r="AE578" s="11"/>
      <c r="AF578" s="11"/>
      <c r="AG578" s="11"/>
      <c r="AH578" s="11"/>
      <c r="AI578" s="11"/>
      <c r="AJ578" s="11"/>
      <c r="AK578" s="11"/>
      <c r="AL578" s="11"/>
      <c r="AM578" s="11"/>
      <c r="AN578" s="11"/>
      <c r="AO578" s="11"/>
      <c r="AP578" s="11"/>
      <c r="AQ578" s="11"/>
      <c r="AR578" s="11"/>
      <c r="AS578" s="11"/>
      <c r="AT578" s="11"/>
      <c r="AU578" s="11"/>
      <c r="AV578" s="11"/>
      <c r="AW578" s="11"/>
      <c r="AX578" s="11"/>
      <c r="AY578" s="11"/>
      <c r="AZ578" s="11"/>
      <c r="BA578" s="11"/>
      <c r="BB578" s="11"/>
      <c r="BC578" s="11"/>
      <c r="BD578" s="11"/>
      <c r="BE578" s="11"/>
      <c r="BF578" s="11"/>
      <c r="BG578" s="11"/>
      <c r="BH578" s="11"/>
      <c r="BI578" s="11"/>
      <c r="BJ578" s="11"/>
      <c r="BK578" s="11"/>
      <c r="BL578" s="11"/>
      <c r="BM578" s="11"/>
      <c r="BN578" s="11"/>
      <c r="BO578" s="11"/>
      <c r="BP578" s="11"/>
      <c r="BQ578" s="11"/>
      <c r="BR578" s="11"/>
      <c r="BS578" s="11"/>
      <c r="BT578" s="11"/>
      <c r="BU578" s="65"/>
      <c r="BV578" s="11"/>
      <c r="BW578" s="11"/>
      <c r="BX578" s="11"/>
      <c r="BY578" s="11"/>
      <c r="BZ578" s="11"/>
      <c r="CA578" s="11"/>
      <c r="CB578" s="11"/>
      <c r="CC578" s="11"/>
      <c r="CD578" s="11"/>
      <c r="CE578" s="11"/>
      <c r="CF578" s="11"/>
      <c r="CG578" s="11"/>
      <c r="CH578" s="11"/>
      <c r="CI578" s="11"/>
      <c r="CJ578" s="11"/>
      <c r="CK578" s="11"/>
      <c r="CL578" s="11"/>
      <c r="CM578" s="11"/>
      <c r="CN578" s="11"/>
      <c r="CO578" s="11"/>
      <c r="CP578" s="11"/>
      <c r="CQ578" s="11"/>
      <c r="CR578" s="11"/>
      <c r="CS578" s="11"/>
      <c r="CT578" s="11"/>
      <c r="CU578" s="11"/>
      <c r="CV578" s="11"/>
      <c r="CW578" s="11"/>
      <c r="CX578" s="11"/>
      <c r="CY578" s="11"/>
      <c r="CZ578" s="11"/>
      <c r="DA578" s="11"/>
      <c r="DB578" s="11"/>
      <c r="DC578" s="11"/>
      <c r="DD578" s="11"/>
      <c r="DE578" s="11"/>
      <c r="DF578" s="11"/>
      <c r="DG578" s="11"/>
      <c r="DH578" s="11"/>
      <c r="DI578" s="11"/>
      <c r="DJ578" s="11"/>
      <c r="DK578" s="11"/>
      <c r="DL578" s="11"/>
      <c r="DM578" s="11"/>
      <c r="DN578" s="11"/>
      <c r="DO578" s="11"/>
      <c r="DP578" s="11"/>
      <c r="DQ578" s="11"/>
      <c r="DR578" s="11"/>
      <c r="DS578" s="11"/>
      <c r="DT578" s="11"/>
      <c r="DU578" s="11"/>
      <c r="DV578" s="11"/>
      <c r="DW578" s="11"/>
      <c r="DX578" s="11"/>
    </row>
    <row r="579" spans="6:128" ht="12.75">
      <c r="F579" s="11"/>
      <c r="G579" s="9">
        <f t="shared" si="89"/>
        <v>576</v>
      </c>
      <c r="H579" s="8">
        <f aca="true" t="shared" si="90" ref="H579:H642">SQRT($F$6^2-$F$3^2*(SIN(G579*PI()/180))^2)</f>
        <v>158.74700571270225</v>
      </c>
      <c r="I579" s="8">
        <f t="shared" si="87"/>
        <v>-19.984698577944076</v>
      </c>
      <c r="J579" s="8">
        <f aca="true" t="shared" si="91" ref="J579:J642">$F$3*COS(G579*PI()/180)</f>
        <v>-27.506577808748222</v>
      </c>
      <c r="K579" s="8">
        <f t="shared" si="88"/>
        <v>131.24042790395401</v>
      </c>
      <c r="L579" s="8"/>
      <c r="M579" s="8">
        <v>77</v>
      </c>
      <c r="N579" s="8">
        <v>3</v>
      </c>
      <c r="O579" s="8"/>
      <c r="P579" s="64"/>
      <c r="Q579" s="11"/>
      <c r="R579" s="65"/>
      <c r="S579" s="65"/>
      <c r="T579" s="11"/>
      <c r="U579" s="65"/>
      <c r="V579" s="65"/>
      <c r="W579" s="11"/>
      <c r="X579" s="65"/>
      <c r="Y579" s="65"/>
      <c r="Z579" s="65"/>
      <c r="AA579" s="65"/>
      <c r="AB579" s="65"/>
      <c r="AC579" s="11"/>
      <c r="AD579" s="11"/>
      <c r="AE579" s="11"/>
      <c r="AF579" s="11"/>
      <c r="AG579" s="11"/>
      <c r="AH579" s="11"/>
      <c r="AI579" s="11"/>
      <c r="AJ579" s="11"/>
      <c r="AK579" s="11"/>
      <c r="AL579" s="11"/>
      <c r="AM579" s="11"/>
      <c r="AN579" s="11"/>
      <c r="AO579" s="11"/>
      <c r="AP579" s="11"/>
      <c r="AQ579" s="11"/>
      <c r="AR579" s="11"/>
      <c r="AS579" s="11"/>
      <c r="AT579" s="11"/>
      <c r="AU579" s="11"/>
      <c r="AV579" s="11"/>
      <c r="AW579" s="11"/>
      <c r="AX579" s="11"/>
      <c r="AY579" s="11"/>
      <c r="AZ579" s="11"/>
      <c r="BA579" s="11"/>
      <c r="BB579" s="11"/>
      <c r="BC579" s="11"/>
      <c r="BD579" s="11"/>
      <c r="BE579" s="11"/>
      <c r="BF579" s="11"/>
      <c r="BG579" s="11"/>
      <c r="BH579" s="11"/>
      <c r="BI579" s="11"/>
      <c r="BJ579" s="11"/>
      <c r="BK579" s="11"/>
      <c r="BL579" s="11"/>
      <c r="BM579" s="11"/>
      <c r="BN579" s="11"/>
      <c r="BO579" s="11"/>
      <c r="BP579" s="11"/>
      <c r="BQ579" s="11"/>
      <c r="BR579" s="11"/>
      <c r="BS579" s="11"/>
      <c r="BT579" s="11"/>
      <c r="BU579" s="65"/>
      <c r="BV579" s="11"/>
      <c r="BW579" s="11"/>
      <c r="BX579" s="11"/>
      <c r="BY579" s="11"/>
      <c r="BZ579" s="11"/>
      <c r="CA579" s="11"/>
      <c r="CB579" s="11"/>
      <c r="CC579" s="11"/>
      <c r="CD579" s="11"/>
      <c r="CE579" s="11"/>
      <c r="CF579" s="11"/>
      <c r="CG579" s="11"/>
      <c r="CH579" s="11"/>
      <c r="CI579" s="11"/>
      <c r="CJ579" s="11"/>
      <c r="CK579" s="11"/>
      <c r="CL579" s="11"/>
      <c r="CM579" s="11"/>
      <c r="CN579" s="11"/>
      <c r="CO579" s="11"/>
      <c r="CP579" s="11"/>
      <c r="CQ579" s="11"/>
      <c r="CR579" s="11"/>
      <c r="CS579" s="11"/>
      <c r="CT579" s="11"/>
      <c r="CU579" s="11"/>
      <c r="CV579" s="11"/>
      <c r="CW579" s="11"/>
      <c r="CX579" s="11"/>
      <c r="CY579" s="11"/>
      <c r="CZ579" s="11"/>
      <c r="DA579" s="11"/>
      <c r="DB579" s="11"/>
      <c r="DC579" s="11"/>
      <c r="DD579" s="11"/>
      <c r="DE579" s="11"/>
      <c r="DF579" s="11"/>
      <c r="DG579" s="11"/>
      <c r="DH579" s="11"/>
      <c r="DI579" s="11"/>
      <c r="DJ579" s="11"/>
      <c r="DK579" s="11"/>
      <c r="DL579" s="11"/>
      <c r="DM579" s="11"/>
      <c r="DN579" s="11"/>
      <c r="DO579" s="11"/>
      <c r="DP579" s="11"/>
      <c r="DQ579" s="11"/>
      <c r="DR579" s="11"/>
      <c r="DS579" s="11"/>
      <c r="DT579" s="11"/>
      <c r="DU579" s="11"/>
      <c r="DV579" s="11"/>
      <c r="DW579" s="11"/>
      <c r="DX579" s="11"/>
    </row>
    <row r="580" spans="6:128" ht="12.75">
      <c r="F580" s="11"/>
      <c r="G580" s="9">
        <f t="shared" si="89"/>
        <v>577</v>
      </c>
      <c r="H580" s="8">
        <f t="shared" si="90"/>
        <v>158.68622621910896</v>
      </c>
      <c r="I580" s="8">
        <f aca="true" t="shared" si="92" ref="I580:I643">$F$3*SIN(G580*PI()/180)</f>
        <v>-20.46171078716965</v>
      </c>
      <c r="J580" s="8">
        <f t="shared" si="91"/>
        <v>-27.15360734160795</v>
      </c>
      <c r="K580" s="8">
        <f aca="true" t="shared" si="93" ref="K580:K643">H580+J580</f>
        <v>131.53261887750102</v>
      </c>
      <c r="L580" s="8"/>
      <c r="M580" s="8">
        <v>78</v>
      </c>
      <c r="N580" s="8">
        <v>2</v>
      </c>
      <c r="O580" s="8"/>
      <c r="P580" s="64"/>
      <c r="Q580" s="11"/>
      <c r="R580" s="65"/>
      <c r="S580" s="65"/>
      <c r="T580" s="11"/>
      <c r="U580" s="65"/>
      <c r="V580" s="65"/>
      <c r="W580" s="11"/>
      <c r="X580" s="65"/>
      <c r="Y580" s="65"/>
      <c r="Z580" s="65"/>
      <c r="AA580" s="65"/>
      <c r="AB580" s="65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U580" s="11"/>
      <c r="AV580" s="11"/>
      <c r="AW580" s="11"/>
      <c r="AX580" s="11"/>
      <c r="AY580" s="11"/>
      <c r="AZ580" s="11"/>
      <c r="BA580" s="11"/>
      <c r="BB580" s="11"/>
      <c r="BC580" s="11"/>
      <c r="BD580" s="11"/>
      <c r="BE580" s="11"/>
      <c r="BF580" s="11"/>
      <c r="BG580" s="11"/>
      <c r="BH580" s="11"/>
      <c r="BI580" s="11"/>
      <c r="BJ580" s="11"/>
      <c r="BK580" s="11"/>
      <c r="BL580" s="11"/>
      <c r="BM580" s="11"/>
      <c r="BN580" s="11"/>
      <c r="BO580" s="11"/>
      <c r="BP580" s="11"/>
      <c r="BQ580" s="11"/>
      <c r="BR580" s="11"/>
      <c r="BS580" s="11"/>
      <c r="BT580" s="11"/>
      <c r="BU580" s="65"/>
      <c r="BV580" s="11"/>
      <c r="BW580" s="11"/>
      <c r="BX580" s="11"/>
      <c r="BY580" s="11"/>
      <c r="BZ580" s="11"/>
      <c r="CA580" s="11"/>
      <c r="CB580" s="11"/>
      <c r="CC580" s="11"/>
      <c r="CD580" s="11"/>
      <c r="CE580" s="11"/>
      <c r="CF580" s="11"/>
      <c r="CG580" s="11"/>
      <c r="CH580" s="11"/>
      <c r="CI580" s="11"/>
      <c r="CJ580" s="11"/>
      <c r="CK580" s="11"/>
      <c r="CL580" s="11"/>
      <c r="CM580" s="11"/>
      <c r="CN580" s="11"/>
      <c r="CO580" s="11"/>
      <c r="CP580" s="11"/>
      <c r="CQ580" s="11"/>
      <c r="CR580" s="11"/>
      <c r="CS580" s="11"/>
      <c r="CT580" s="11"/>
      <c r="CU580" s="11"/>
      <c r="CV580" s="11"/>
      <c r="CW580" s="11"/>
      <c r="CX580" s="11"/>
      <c r="CY580" s="11"/>
      <c r="CZ580" s="11"/>
      <c r="DA580" s="11"/>
      <c r="DB580" s="11"/>
      <c r="DC580" s="11"/>
      <c r="DD580" s="11"/>
      <c r="DE580" s="11"/>
      <c r="DF580" s="11"/>
      <c r="DG580" s="11"/>
      <c r="DH580" s="11"/>
      <c r="DI580" s="11"/>
      <c r="DJ580" s="11"/>
      <c r="DK580" s="11"/>
      <c r="DL580" s="11"/>
      <c r="DM580" s="11"/>
      <c r="DN580" s="11"/>
      <c r="DO580" s="11"/>
      <c r="DP580" s="11"/>
      <c r="DQ580" s="11"/>
      <c r="DR580" s="11"/>
      <c r="DS580" s="11"/>
      <c r="DT580" s="11"/>
      <c r="DU580" s="11"/>
      <c r="DV580" s="11"/>
      <c r="DW580" s="11"/>
      <c r="DX580" s="11"/>
    </row>
    <row r="581" spans="6:128" ht="12.75">
      <c r="F581" s="11"/>
      <c r="G581" s="9">
        <f aca="true" t="shared" si="94" ref="G581:G644">G580+1</f>
        <v>578</v>
      </c>
      <c r="H581" s="8">
        <f t="shared" si="90"/>
        <v>158.6248116016426</v>
      </c>
      <c r="I581" s="8">
        <f t="shared" si="92"/>
        <v>-20.93249016107236</v>
      </c>
      <c r="J581" s="8">
        <f t="shared" si="91"/>
        <v>-26.792365622628562</v>
      </c>
      <c r="K581" s="8">
        <f t="shared" si="93"/>
        <v>131.83244597901404</v>
      </c>
      <c r="L581" s="8"/>
      <c r="M581" s="8">
        <v>79</v>
      </c>
      <c r="N581" s="8">
        <v>1</v>
      </c>
      <c r="O581" s="8"/>
      <c r="P581" s="64"/>
      <c r="Q581" s="11"/>
      <c r="R581" s="65"/>
      <c r="S581" s="65"/>
      <c r="T581" s="11"/>
      <c r="U581" s="65"/>
      <c r="V581" s="65"/>
      <c r="W581" s="11"/>
      <c r="X581" s="65"/>
      <c r="Y581" s="65"/>
      <c r="Z581" s="65"/>
      <c r="AA581" s="65"/>
      <c r="AB581" s="65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U581" s="11"/>
      <c r="AV581" s="11"/>
      <c r="AW581" s="11"/>
      <c r="AX581" s="11"/>
      <c r="AY581" s="11"/>
      <c r="AZ581" s="11"/>
      <c r="BA581" s="11"/>
      <c r="BB581" s="11"/>
      <c r="BC581" s="11"/>
      <c r="BD581" s="11"/>
      <c r="BE581" s="11"/>
      <c r="BF581" s="11"/>
      <c r="BG581" s="11"/>
      <c r="BH581" s="11"/>
      <c r="BI581" s="11"/>
      <c r="BJ581" s="11"/>
      <c r="BK581" s="11"/>
      <c r="BL581" s="11"/>
      <c r="BM581" s="11"/>
      <c r="BN581" s="11"/>
      <c r="BO581" s="11"/>
      <c r="BP581" s="11"/>
      <c r="BQ581" s="11"/>
      <c r="BR581" s="11"/>
      <c r="BS581" s="11"/>
      <c r="BT581" s="11"/>
      <c r="BU581" s="65"/>
      <c r="BV581" s="11"/>
      <c r="BW581" s="11"/>
      <c r="BX581" s="11"/>
      <c r="BY581" s="11"/>
      <c r="BZ581" s="11"/>
      <c r="CA581" s="11"/>
      <c r="CB581" s="11"/>
      <c r="CC581" s="11"/>
      <c r="CD581" s="11"/>
      <c r="CE581" s="11"/>
      <c r="CF581" s="11"/>
      <c r="CG581" s="11"/>
      <c r="CH581" s="11"/>
      <c r="CI581" s="11"/>
      <c r="CJ581" s="11"/>
      <c r="CK581" s="11"/>
      <c r="CL581" s="11"/>
      <c r="CM581" s="11"/>
      <c r="CN581" s="11"/>
      <c r="CO581" s="11"/>
      <c r="CP581" s="11"/>
      <c r="CQ581" s="11"/>
      <c r="CR581" s="11"/>
      <c r="CS581" s="11"/>
      <c r="CT581" s="11"/>
      <c r="CU581" s="11"/>
      <c r="CV581" s="11"/>
      <c r="CW581" s="11"/>
      <c r="CX581" s="11"/>
      <c r="CY581" s="11"/>
      <c r="CZ581" s="11"/>
      <c r="DA581" s="11"/>
      <c r="DB581" s="11"/>
      <c r="DC581" s="11"/>
      <c r="DD581" s="11"/>
      <c r="DE581" s="11"/>
      <c r="DF581" s="11"/>
      <c r="DG581" s="11"/>
      <c r="DH581" s="11"/>
      <c r="DI581" s="11"/>
      <c r="DJ581" s="11"/>
      <c r="DK581" s="11"/>
      <c r="DL581" s="11"/>
      <c r="DM581" s="11"/>
      <c r="DN581" s="11"/>
      <c r="DO581" s="11"/>
      <c r="DP581" s="11"/>
      <c r="DQ581" s="11"/>
      <c r="DR581" s="11"/>
      <c r="DS581" s="11"/>
      <c r="DT581" s="11"/>
      <c r="DU581" s="11"/>
      <c r="DV581" s="11"/>
      <c r="DW581" s="11"/>
      <c r="DX581" s="11"/>
    </row>
    <row r="582" spans="6:128" ht="12.75">
      <c r="F582" s="11"/>
      <c r="G582" s="9">
        <f t="shared" si="94"/>
        <v>579</v>
      </c>
      <c r="H582" s="8">
        <f t="shared" si="90"/>
        <v>158.56283599031858</v>
      </c>
      <c r="I582" s="8">
        <f t="shared" si="92"/>
        <v>-21.396893295694472</v>
      </c>
      <c r="J582" s="8">
        <f t="shared" si="91"/>
        <v>-26.42296268953701</v>
      </c>
      <c r="K582" s="8">
        <f t="shared" si="93"/>
        <v>132.13987330078157</v>
      </c>
      <c r="L582" s="8"/>
      <c r="M582" s="8">
        <v>80</v>
      </c>
      <c r="N582" s="8"/>
      <c r="O582" s="8"/>
      <c r="P582" s="64"/>
      <c r="Q582" s="11"/>
      <c r="R582" s="65"/>
      <c r="S582" s="65"/>
      <c r="T582" s="11"/>
      <c r="U582" s="65"/>
      <c r="V582" s="65"/>
      <c r="W582" s="11"/>
      <c r="X582" s="65"/>
      <c r="Y582" s="65"/>
      <c r="Z582" s="65"/>
      <c r="AA582" s="65"/>
      <c r="AB582" s="65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U582" s="11"/>
      <c r="AV582" s="11"/>
      <c r="AW582" s="11"/>
      <c r="AX582" s="11"/>
      <c r="AY582" s="11"/>
      <c r="AZ582" s="11"/>
      <c r="BA582" s="11"/>
      <c r="BB582" s="11"/>
      <c r="BC582" s="11"/>
      <c r="BD582" s="11"/>
      <c r="BE582" s="11"/>
      <c r="BF582" s="11"/>
      <c r="BG582" s="11"/>
      <c r="BH582" s="11"/>
      <c r="BI582" s="11"/>
      <c r="BJ582" s="11"/>
      <c r="BK582" s="11"/>
      <c r="BL582" s="11"/>
      <c r="BM582" s="11"/>
      <c r="BN582" s="11"/>
      <c r="BO582" s="11"/>
      <c r="BP582" s="11"/>
      <c r="BQ582" s="11"/>
      <c r="BR582" s="11"/>
      <c r="BS582" s="11"/>
      <c r="BT582" s="11"/>
      <c r="BU582" s="65"/>
      <c r="BV582" s="11"/>
      <c r="BW582" s="11"/>
      <c r="BX582" s="11"/>
      <c r="BY582" s="11"/>
      <c r="BZ582" s="11"/>
      <c r="CA582" s="11"/>
      <c r="CB582" s="11"/>
      <c r="CC582" s="11"/>
      <c r="CD582" s="11"/>
      <c r="CE582" s="11"/>
      <c r="CF582" s="11"/>
      <c r="CG582" s="11"/>
      <c r="CH582" s="11"/>
      <c r="CI582" s="11"/>
      <c r="CJ582" s="11"/>
      <c r="CK582" s="11"/>
      <c r="CL582" s="11"/>
      <c r="CM582" s="11"/>
      <c r="CN582" s="11"/>
      <c r="CO582" s="11"/>
      <c r="CP582" s="11"/>
      <c r="CQ582" s="11"/>
      <c r="CR582" s="11"/>
      <c r="CS582" s="11"/>
      <c r="CT582" s="11"/>
      <c r="CU582" s="11"/>
      <c r="CV582" s="11"/>
      <c r="CW582" s="11"/>
      <c r="CX582" s="11"/>
      <c r="CY582" s="11"/>
      <c r="CZ582" s="11"/>
      <c r="DA582" s="11"/>
      <c r="DB582" s="11"/>
      <c r="DC582" s="11"/>
      <c r="DD582" s="11"/>
      <c r="DE582" s="11"/>
      <c r="DF582" s="11"/>
      <c r="DG582" s="11"/>
      <c r="DH582" s="11"/>
      <c r="DI582" s="11"/>
      <c r="DJ582" s="11"/>
      <c r="DK582" s="11"/>
      <c r="DL582" s="11"/>
      <c r="DM582" s="11"/>
      <c r="DN582" s="11"/>
      <c r="DO582" s="11"/>
      <c r="DP582" s="11"/>
      <c r="DQ582" s="11"/>
      <c r="DR582" s="11"/>
      <c r="DS582" s="11"/>
      <c r="DT582" s="11"/>
      <c r="DU582" s="11"/>
      <c r="DV582" s="11"/>
      <c r="DW582" s="11"/>
      <c r="DX582" s="11"/>
    </row>
    <row r="583" spans="6:128" ht="12.75">
      <c r="F583" s="11"/>
      <c r="G583" s="9">
        <f t="shared" si="94"/>
        <v>580</v>
      </c>
      <c r="H583" s="8">
        <f t="shared" si="90"/>
        <v>158.50037427934197</v>
      </c>
      <c r="I583" s="8">
        <f t="shared" si="92"/>
        <v>-21.854778729342303</v>
      </c>
      <c r="J583" s="8">
        <f t="shared" si="91"/>
        <v>-26.04551106604528</v>
      </c>
      <c r="K583" s="8">
        <f t="shared" si="93"/>
        <v>132.45486321329668</v>
      </c>
      <c r="L583" s="8"/>
      <c r="M583" s="8">
        <v>81</v>
      </c>
      <c r="N583" s="8"/>
      <c r="O583" s="8"/>
      <c r="P583" s="64"/>
      <c r="Q583" s="11"/>
      <c r="R583" s="65"/>
      <c r="S583" s="65"/>
      <c r="T583" s="11"/>
      <c r="U583" s="65"/>
      <c r="V583" s="65"/>
      <c r="W583" s="11"/>
      <c r="X583" s="65"/>
      <c r="Y583" s="65"/>
      <c r="Z583" s="65"/>
      <c r="AA583" s="65"/>
      <c r="AB583" s="65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U583" s="11"/>
      <c r="AV583" s="11"/>
      <c r="AW583" s="11"/>
      <c r="AX583" s="11"/>
      <c r="AY583" s="11"/>
      <c r="AZ583" s="11"/>
      <c r="BA583" s="11"/>
      <c r="BB583" s="11"/>
      <c r="BC583" s="11"/>
      <c r="BD583" s="11"/>
      <c r="BE583" s="11"/>
      <c r="BF583" s="11"/>
      <c r="BG583" s="11"/>
      <c r="BH583" s="11"/>
      <c r="BI583" s="11"/>
      <c r="BJ583" s="11"/>
      <c r="BK583" s="11"/>
      <c r="BL583" s="11"/>
      <c r="BM583" s="11"/>
      <c r="BN583" s="11"/>
      <c r="BO583" s="11"/>
      <c r="BP583" s="11"/>
      <c r="BQ583" s="11"/>
      <c r="BR583" s="11"/>
      <c r="BS583" s="11"/>
      <c r="BT583" s="11"/>
      <c r="BU583" s="65"/>
      <c r="BV583" s="11"/>
      <c r="BW583" s="11"/>
      <c r="BX583" s="11"/>
      <c r="BY583" s="11"/>
      <c r="BZ583" s="11"/>
      <c r="CA583" s="11"/>
      <c r="CB583" s="11"/>
      <c r="CC583" s="11"/>
      <c r="CD583" s="11"/>
      <c r="CE583" s="11"/>
      <c r="CF583" s="11"/>
      <c r="CG583" s="11"/>
      <c r="CH583" s="11"/>
      <c r="CI583" s="11"/>
      <c r="CJ583" s="11"/>
      <c r="CK583" s="11"/>
      <c r="CL583" s="11"/>
      <c r="CM583" s="11"/>
      <c r="CN583" s="11"/>
      <c r="CO583" s="11"/>
      <c r="CP583" s="11"/>
      <c r="CQ583" s="11"/>
      <c r="CR583" s="11"/>
      <c r="CS583" s="11"/>
      <c r="CT583" s="11"/>
      <c r="CU583" s="11"/>
      <c r="CV583" s="11"/>
      <c r="CW583" s="11"/>
      <c r="CX583" s="11"/>
      <c r="CY583" s="11"/>
      <c r="CZ583" s="11"/>
      <c r="DA583" s="11"/>
      <c r="DB583" s="11"/>
      <c r="DC583" s="11"/>
      <c r="DD583" s="11"/>
      <c r="DE583" s="11"/>
      <c r="DF583" s="11"/>
      <c r="DG583" s="11"/>
      <c r="DH583" s="11"/>
      <c r="DI583" s="11"/>
      <c r="DJ583" s="11"/>
      <c r="DK583" s="11"/>
      <c r="DL583" s="11"/>
      <c r="DM583" s="11"/>
      <c r="DN583" s="11"/>
      <c r="DO583" s="11"/>
      <c r="DP583" s="11"/>
      <c r="DQ583" s="11"/>
      <c r="DR583" s="11"/>
      <c r="DS583" s="11"/>
      <c r="DT583" s="11"/>
      <c r="DU583" s="11"/>
      <c r="DV583" s="11"/>
      <c r="DW583" s="11"/>
      <c r="DX583" s="11"/>
    </row>
    <row r="584" spans="6:128" ht="12.75">
      <c r="F584" s="11"/>
      <c r="G584" s="9">
        <f t="shared" si="94"/>
        <v>581</v>
      </c>
      <c r="H584" s="8">
        <f t="shared" si="90"/>
        <v>158.43750203898986</v>
      </c>
      <c r="I584" s="8">
        <f t="shared" si="92"/>
        <v>-22.306006985677236</v>
      </c>
      <c r="J584" s="8">
        <f t="shared" si="91"/>
        <v>-25.66012572757426</v>
      </c>
      <c r="K584" s="8">
        <f t="shared" si="93"/>
        <v>132.7773763114156</v>
      </c>
      <c r="L584" s="8"/>
      <c r="M584" s="8">
        <v>82</v>
      </c>
      <c r="N584" s="8"/>
      <c r="O584" s="8"/>
      <c r="P584" s="64"/>
      <c r="Q584" s="11"/>
      <c r="R584" s="65"/>
      <c r="S584" s="65"/>
      <c r="T584" s="11"/>
      <c r="U584" s="65"/>
      <c r="V584" s="65"/>
      <c r="W584" s="11"/>
      <c r="X584" s="65"/>
      <c r="Y584" s="65"/>
      <c r="Z584" s="65"/>
      <c r="AA584" s="65"/>
      <c r="AB584" s="65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U584" s="11"/>
      <c r="AV584" s="11"/>
      <c r="AW584" s="11"/>
      <c r="AX584" s="11"/>
      <c r="AY584" s="11"/>
      <c r="AZ584" s="11"/>
      <c r="BA584" s="11"/>
      <c r="BB584" s="11"/>
      <c r="BC584" s="11"/>
      <c r="BD584" s="11"/>
      <c r="BE584" s="11"/>
      <c r="BF584" s="11"/>
      <c r="BG584" s="11"/>
      <c r="BH584" s="11"/>
      <c r="BI584" s="11"/>
      <c r="BJ584" s="11"/>
      <c r="BK584" s="11"/>
      <c r="BL584" s="11"/>
      <c r="BM584" s="11"/>
      <c r="BN584" s="11"/>
      <c r="BO584" s="11"/>
      <c r="BP584" s="11"/>
      <c r="BQ584" s="11"/>
      <c r="BR584" s="11"/>
      <c r="BS584" s="11"/>
      <c r="BT584" s="11"/>
      <c r="BU584" s="65"/>
      <c r="BV584" s="11"/>
      <c r="BW584" s="11"/>
      <c r="BX584" s="11"/>
      <c r="BY584" s="11"/>
      <c r="BZ584" s="11"/>
      <c r="CA584" s="11"/>
      <c r="CB584" s="11"/>
      <c r="CC584" s="11"/>
      <c r="CD584" s="11"/>
      <c r="CE584" s="11"/>
      <c r="CF584" s="11"/>
      <c r="CG584" s="11"/>
      <c r="CH584" s="11"/>
      <c r="CI584" s="11"/>
      <c r="CJ584" s="11"/>
      <c r="CK584" s="11"/>
      <c r="CL584" s="11"/>
      <c r="CM584" s="11"/>
      <c r="CN584" s="11"/>
      <c r="CO584" s="11"/>
      <c r="CP584" s="11"/>
      <c r="CQ584" s="11"/>
      <c r="CR584" s="11"/>
      <c r="CS584" s="11"/>
      <c r="CT584" s="11"/>
      <c r="CU584" s="11"/>
      <c r="CV584" s="11"/>
      <c r="CW584" s="11"/>
      <c r="CX584" s="11"/>
      <c r="CY584" s="11"/>
      <c r="CZ584" s="11"/>
      <c r="DA584" s="11"/>
      <c r="DB584" s="11"/>
      <c r="DC584" s="11"/>
      <c r="DD584" s="11"/>
      <c r="DE584" s="11"/>
      <c r="DF584" s="11"/>
      <c r="DG584" s="11"/>
      <c r="DH584" s="11"/>
      <c r="DI584" s="11"/>
      <c r="DJ584" s="11"/>
      <c r="DK584" s="11"/>
      <c r="DL584" s="11"/>
      <c r="DM584" s="11"/>
      <c r="DN584" s="11"/>
      <c r="DO584" s="11"/>
      <c r="DP584" s="11"/>
      <c r="DQ584" s="11"/>
      <c r="DR584" s="11"/>
      <c r="DS584" s="11"/>
      <c r="DT584" s="11"/>
      <c r="DU584" s="11"/>
      <c r="DV584" s="11"/>
      <c r="DW584" s="11"/>
      <c r="DX584" s="11"/>
    </row>
    <row r="585" spans="6:128" ht="12.75">
      <c r="F585" s="11"/>
      <c r="G585" s="9">
        <f t="shared" si="94"/>
        <v>582</v>
      </c>
      <c r="H585" s="8">
        <f t="shared" si="90"/>
        <v>158.374295426274</v>
      </c>
      <c r="I585" s="8">
        <f t="shared" si="92"/>
        <v>-22.75044061620114</v>
      </c>
      <c r="J585" s="8">
        <f t="shared" si="91"/>
        <v>-25.26692406623144</v>
      </c>
      <c r="K585" s="8">
        <f t="shared" si="93"/>
        <v>133.10737136004255</v>
      </c>
      <c r="L585" s="8"/>
      <c r="M585" s="8">
        <v>83</v>
      </c>
      <c r="N585" s="8"/>
      <c r="O585" s="8"/>
      <c r="P585" s="64"/>
      <c r="Q585" s="11"/>
      <c r="R585" s="65"/>
      <c r="S585" s="65"/>
      <c r="T585" s="11"/>
      <c r="U585" s="65"/>
      <c r="V585" s="65"/>
      <c r="W585" s="11"/>
      <c r="X585" s="65"/>
      <c r="Y585" s="65"/>
      <c r="Z585" s="65"/>
      <c r="AA585" s="65"/>
      <c r="AB585" s="65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U585" s="11"/>
      <c r="AV585" s="11"/>
      <c r="AW585" s="11"/>
      <c r="AX585" s="11"/>
      <c r="AY585" s="11"/>
      <c r="AZ585" s="11"/>
      <c r="BA585" s="11"/>
      <c r="BB585" s="11"/>
      <c r="BC585" s="11"/>
      <c r="BD585" s="11"/>
      <c r="BE585" s="11"/>
      <c r="BF585" s="11"/>
      <c r="BG585" s="11"/>
      <c r="BH585" s="11"/>
      <c r="BI585" s="11"/>
      <c r="BJ585" s="11"/>
      <c r="BK585" s="11"/>
      <c r="BL585" s="11"/>
      <c r="BM585" s="11"/>
      <c r="BN585" s="11"/>
      <c r="BO585" s="11"/>
      <c r="BP585" s="11"/>
      <c r="BQ585" s="11"/>
      <c r="BR585" s="11"/>
      <c r="BS585" s="11"/>
      <c r="BT585" s="11"/>
      <c r="BU585" s="65"/>
      <c r="BV585" s="11"/>
      <c r="BW585" s="11"/>
      <c r="BX585" s="11"/>
      <c r="BY585" s="11"/>
      <c r="BZ585" s="11"/>
      <c r="CA585" s="11"/>
      <c r="CB585" s="11"/>
      <c r="CC585" s="11"/>
      <c r="CD585" s="11"/>
      <c r="CE585" s="11"/>
      <c r="CF585" s="11"/>
      <c r="CG585" s="11"/>
      <c r="CH585" s="11"/>
      <c r="CI585" s="11"/>
      <c r="CJ585" s="11"/>
      <c r="CK585" s="11"/>
      <c r="CL585" s="11"/>
      <c r="CM585" s="11"/>
      <c r="CN585" s="11"/>
      <c r="CO585" s="11"/>
      <c r="CP585" s="11"/>
      <c r="CQ585" s="11"/>
      <c r="CR585" s="11"/>
      <c r="CS585" s="11"/>
      <c r="CT585" s="11"/>
      <c r="CU585" s="11"/>
      <c r="CV585" s="11"/>
      <c r="CW585" s="11"/>
      <c r="CX585" s="11"/>
      <c r="CY585" s="11"/>
      <c r="CZ585" s="11"/>
      <c r="DA585" s="11"/>
      <c r="DB585" s="11"/>
      <c r="DC585" s="11"/>
      <c r="DD585" s="11"/>
      <c r="DE585" s="11"/>
      <c r="DF585" s="11"/>
      <c r="DG585" s="11"/>
      <c r="DH585" s="11"/>
      <c r="DI585" s="11"/>
      <c r="DJ585" s="11"/>
      <c r="DK585" s="11"/>
      <c r="DL585" s="11"/>
      <c r="DM585" s="11"/>
      <c r="DN585" s="11"/>
      <c r="DO585" s="11"/>
      <c r="DP585" s="11"/>
      <c r="DQ585" s="11"/>
      <c r="DR585" s="11"/>
      <c r="DS585" s="11"/>
      <c r="DT585" s="11"/>
      <c r="DU585" s="11"/>
      <c r="DV585" s="11"/>
      <c r="DW585" s="11"/>
      <c r="DX585" s="11"/>
    </row>
    <row r="586" spans="6:128" ht="12.75">
      <c r="F586" s="11"/>
      <c r="G586" s="9">
        <f t="shared" si="94"/>
        <v>583</v>
      </c>
      <c r="H586" s="8">
        <f t="shared" si="90"/>
        <v>158.31083109447724</v>
      </c>
      <c r="I586" s="8">
        <f t="shared" si="92"/>
        <v>-23.187944242124924</v>
      </c>
      <c r="J586" s="8">
        <f t="shared" si="91"/>
        <v>-24.866025855051817</v>
      </c>
      <c r="K586" s="8">
        <f t="shared" si="93"/>
        <v>133.44480523942542</v>
      </c>
      <c r="L586" s="8"/>
      <c r="M586" s="8">
        <v>84</v>
      </c>
      <c r="N586" s="8"/>
      <c r="O586" s="8"/>
      <c r="P586" s="64"/>
      <c r="Q586" s="11"/>
      <c r="R586" s="65"/>
      <c r="S586" s="65"/>
      <c r="T586" s="11"/>
      <c r="U586" s="65"/>
      <c r="V586" s="65"/>
      <c r="W586" s="11"/>
      <c r="X586" s="65"/>
      <c r="Y586" s="65"/>
      <c r="Z586" s="65"/>
      <c r="AA586" s="65"/>
      <c r="AB586" s="65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U586" s="11"/>
      <c r="AV586" s="11"/>
      <c r="AW586" s="11"/>
      <c r="AX586" s="11"/>
      <c r="AY586" s="11"/>
      <c r="AZ586" s="11"/>
      <c r="BA586" s="11"/>
      <c r="BB586" s="11"/>
      <c r="BC586" s="11"/>
      <c r="BD586" s="11"/>
      <c r="BE586" s="11"/>
      <c r="BF586" s="11"/>
      <c r="BG586" s="11"/>
      <c r="BH586" s="11"/>
      <c r="BI586" s="11"/>
      <c r="BJ586" s="11"/>
      <c r="BK586" s="11"/>
      <c r="BL586" s="11"/>
      <c r="BM586" s="11"/>
      <c r="BN586" s="11"/>
      <c r="BO586" s="11"/>
      <c r="BP586" s="11"/>
      <c r="BQ586" s="11"/>
      <c r="BR586" s="11"/>
      <c r="BS586" s="11"/>
      <c r="BT586" s="11"/>
      <c r="BU586" s="65"/>
      <c r="BV586" s="11"/>
      <c r="BW586" s="11"/>
      <c r="BX586" s="11"/>
      <c r="BY586" s="11"/>
      <c r="BZ586" s="11"/>
      <c r="CA586" s="11"/>
      <c r="CB586" s="11"/>
      <c r="CC586" s="11"/>
      <c r="CD586" s="11"/>
      <c r="CE586" s="11"/>
      <c r="CF586" s="11"/>
      <c r="CG586" s="11"/>
      <c r="CH586" s="11"/>
      <c r="CI586" s="11"/>
      <c r="CJ586" s="11"/>
      <c r="CK586" s="11"/>
      <c r="CL586" s="11"/>
      <c r="CM586" s="11"/>
      <c r="CN586" s="11"/>
      <c r="CO586" s="11"/>
      <c r="CP586" s="11"/>
      <c r="CQ586" s="11"/>
      <c r="CR586" s="11"/>
      <c r="CS586" s="11"/>
      <c r="CT586" s="11"/>
      <c r="CU586" s="11"/>
      <c r="CV586" s="11"/>
      <c r="CW586" s="11"/>
      <c r="CX586" s="11"/>
      <c r="CY586" s="11"/>
      <c r="CZ586" s="11"/>
      <c r="DA586" s="11"/>
      <c r="DB586" s="11"/>
      <c r="DC586" s="11"/>
      <c r="DD586" s="11"/>
      <c r="DE586" s="11"/>
      <c r="DF586" s="11"/>
      <c r="DG586" s="11"/>
      <c r="DH586" s="11"/>
      <c r="DI586" s="11"/>
      <c r="DJ586" s="11"/>
      <c r="DK586" s="11"/>
      <c r="DL586" s="11"/>
      <c r="DM586" s="11"/>
      <c r="DN586" s="11"/>
      <c r="DO586" s="11"/>
      <c r="DP586" s="11"/>
      <c r="DQ586" s="11"/>
      <c r="DR586" s="11"/>
      <c r="DS586" s="11"/>
      <c r="DT586" s="11"/>
      <c r="DU586" s="11"/>
      <c r="DV586" s="11"/>
      <c r="DW586" s="11"/>
      <c r="DX586" s="11"/>
    </row>
    <row r="587" spans="6:128" ht="12.75">
      <c r="F587" s="11"/>
      <c r="G587" s="9">
        <f t="shared" si="94"/>
        <v>584</v>
      </c>
      <c r="H587" s="8">
        <f t="shared" si="90"/>
        <v>158.247186101662</v>
      </c>
      <c r="I587" s="8">
        <f t="shared" si="92"/>
        <v>-23.618384595605903</v>
      </c>
      <c r="J587" s="8">
        <f t="shared" si="91"/>
        <v>-24.457553211514146</v>
      </c>
      <c r="K587" s="8">
        <f t="shared" si="93"/>
        <v>133.78963289014786</v>
      </c>
      <c r="L587" s="8"/>
      <c r="M587" s="8">
        <v>85</v>
      </c>
      <c r="N587" s="8"/>
      <c r="O587" s="8"/>
      <c r="P587" s="64"/>
      <c r="Q587" s="11"/>
      <c r="R587" s="65"/>
      <c r="S587" s="65"/>
      <c r="T587" s="11"/>
      <c r="U587" s="65"/>
      <c r="V587" s="65"/>
      <c r="W587" s="11"/>
      <c r="X587" s="65"/>
      <c r="Y587" s="65"/>
      <c r="Z587" s="65"/>
      <c r="AA587" s="65"/>
      <c r="AB587" s="65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U587" s="11"/>
      <c r="AV587" s="11"/>
      <c r="AW587" s="11"/>
      <c r="AX587" s="11"/>
      <c r="AY587" s="11"/>
      <c r="AZ587" s="11"/>
      <c r="BA587" s="11"/>
      <c r="BB587" s="11"/>
      <c r="BC587" s="11"/>
      <c r="BD587" s="11"/>
      <c r="BE587" s="11"/>
      <c r="BF587" s="11"/>
      <c r="BG587" s="11"/>
      <c r="BH587" s="11"/>
      <c r="BI587" s="11"/>
      <c r="BJ587" s="11"/>
      <c r="BK587" s="11"/>
      <c r="BL587" s="11"/>
      <c r="BM587" s="11"/>
      <c r="BN587" s="11"/>
      <c r="BO587" s="11"/>
      <c r="BP587" s="11"/>
      <c r="BQ587" s="11"/>
      <c r="BR587" s="11"/>
      <c r="BS587" s="11"/>
      <c r="BT587" s="11"/>
      <c r="BU587" s="65"/>
      <c r="BV587" s="11"/>
      <c r="BW587" s="11"/>
      <c r="BX587" s="11"/>
      <c r="BY587" s="11"/>
      <c r="BZ587" s="11"/>
      <c r="CA587" s="11"/>
      <c r="CB587" s="11"/>
      <c r="CC587" s="11"/>
      <c r="CD587" s="11"/>
      <c r="CE587" s="11"/>
      <c r="CF587" s="11"/>
      <c r="CG587" s="11"/>
      <c r="CH587" s="11"/>
      <c r="CI587" s="11"/>
      <c r="CJ587" s="11"/>
      <c r="CK587" s="11"/>
      <c r="CL587" s="11"/>
      <c r="CM587" s="11"/>
      <c r="CN587" s="11"/>
      <c r="CO587" s="11"/>
      <c r="CP587" s="11"/>
      <c r="CQ587" s="11"/>
      <c r="CR587" s="11"/>
      <c r="CS587" s="11"/>
      <c r="CT587" s="11"/>
      <c r="CU587" s="11"/>
      <c r="CV587" s="11"/>
      <c r="CW587" s="11"/>
      <c r="CX587" s="11"/>
      <c r="CY587" s="11"/>
      <c r="CZ587" s="11"/>
      <c r="DA587" s="11"/>
      <c r="DB587" s="11"/>
      <c r="DC587" s="11"/>
      <c r="DD587" s="11"/>
      <c r="DE587" s="11"/>
      <c r="DF587" s="11"/>
      <c r="DG587" s="11"/>
      <c r="DH587" s="11"/>
      <c r="DI587" s="11"/>
      <c r="DJ587" s="11"/>
      <c r="DK587" s="11"/>
      <c r="DL587" s="11"/>
      <c r="DM587" s="11"/>
      <c r="DN587" s="11"/>
      <c r="DO587" s="11"/>
      <c r="DP587" s="11"/>
      <c r="DQ587" s="11"/>
      <c r="DR587" s="11"/>
      <c r="DS587" s="11"/>
      <c r="DT587" s="11"/>
      <c r="DU587" s="11"/>
      <c r="DV587" s="11"/>
      <c r="DW587" s="11"/>
      <c r="DX587" s="11"/>
    </row>
    <row r="588" spans="6:128" ht="12.75">
      <c r="F588" s="11"/>
      <c r="G588" s="9">
        <f t="shared" si="94"/>
        <v>585</v>
      </c>
      <c r="H588" s="8">
        <f t="shared" si="90"/>
        <v>158.18343781824947</v>
      </c>
      <c r="I588" s="8">
        <f t="shared" si="92"/>
        <v>-24.04163056034263</v>
      </c>
      <c r="J588" s="8">
        <f t="shared" si="91"/>
        <v>-24.041630560342604</v>
      </c>
      <c r="K588" s="8">
        <f t="shared" si="93"/>
        <v>134.14180725790686</v>
      </c>
      <c r="L588" s="8"/>
      <c r="M588" s="8">
        <v>86</v>
      </c>
      <c r="N588" s="8"/>
      <c r="O588" s="8"/>
      <c r="P588" s="64"/>
      <c r="Q588" s="11"/>
      <c r="R588" s="65"/>
      <c r="S588" s="65"/>
      <c r="T588" s="11"/>
      <c r="U588" s="65"/>
      <c r="V588" s="65"/>
      <c r="W588" s="11"/>
      <c r="X588" s="65"/>
      <c r="Y588" s="65"/>
      <c r="Z588" s="65"/>
      <c r="AA588" s="65"/>
      <c r="AB588" s="65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/>
      <c r="AT588" s="11"/>
      <c r="AU588" s="11"/>
      <c r="AV588" s="11"/>
      <c r="AW588" s="11"/>
      <c r="AX588" s="11"/>
      <c r="AY588" s="11"/>
      <c r="AZ588" s="11"/>
      <c r="BA588" s="11"/>
      <c r="BB588" s="11"/>
      <c r="BC588" s="11"/>
      <c r="BD588" s="11"/>
      <c r="BE588" s="11"/>
      <c r="BF588" s="11"/>
      <c r="BG588" s="11"/>
      <c r="BH588" s="11"/>
      <c r="BI588" s="11"/>
      <c r="BJ588" s="11"/>
      <c r="BK588" s="11"/>
      <c r="BL588" s="11"/>
      <c r="BM588" s="11"/>
      <c r="BN588" s="11"/>
      <c r="BO588" s="11"/>
      <c r="BP588" s="11"/>
      <c r="BQ588" s="11"/>
      <c r="BR588" s="11"/>
      <c r="BS588" s="11"/>
      <c r="BT588" s="11"/>
      <c r="BU588" s="65"/>
      <c r="BV588" s="11"/>
      <c r="BW588" s="11"/>
      <c r="BX588" s="11"/>
      <c r="BY588" s="11"/>
      <c r="BZ588" s="11"/>
      <c r="CA588" s="11"/>
      <c r="CB588" s="11"/>
      <c r="CC588" s="11"/>
      <c r="CD588" s="11"/>
      <c r="CE588" s="11"/>
      <c r="CF588" s="11"/>
      <c r="CG588" s="11"/>
      <c r="CH588" s="11"/>
      <c r="CI588" s="11"/>
      <c r="CJ588" s="11"/>
      <c r="CK588" s="11"/>
      <c r="CL588" s="11"/>
      <c r="CM588" s="11"/>
      <c r="CN588" s="11"/>
      <c r="CO588" s="11"/>
      <c r="CP588" s="11"/>
      <c r="CQ588" s="11"/>
      <c r="CR588" s="11"/>
      <c r="CS588" s="11"/>
      <c r="CT588" s="11"/>
      <c r="CU588" s="11"/>
      <c r="CV588" s="11"/>
      <c r="CW588" s="11"/>
      <c r="CX588" s="11"/>
      <c r="CY588" s="11"/>
      <c r="CZ588" s="11"/>
      <c r="DA588" s="11"/>
      <c r="DB588" s="11"/>
      <c r="DC588" s="11"/>
      <c r="DD588" s="11"/>
      <c r="DE588" s="11"/>
      <c r="DF588" s="11"/>
      <c r="DG588" s="11"/>
      <c r="DH588" s="11"/>
      <c r="DI588" s="11"/>
      <c r="DJ588" s="11"/>
      <c r="DK588" s="11"/>
      <c r="DL588" s="11"/>
      <c r="DM588" s="11"/>
      <c r="DN588" s="11"/>
      <c r="DO588" s="11"/>
      <c r="DP588" s="11"/>
      <c r="DQ588" s="11"/>
      <c r="DR588" s="11"/>
      <c r="DS588" s="11"/>
      <c r="DT588" s="11"/>
      <c r="DU588" s="11"/>
      <c r="DV588" s="11"/>
      <c r="DW588" s="11"/>
      <c r="DX588" s="11"/>
    </row>
    <row r="589" spans="6:128" ht="12.75">
      <c r="F589" s="11"/>
      <c r="G589" s="9">
        <f t="shared" si="94"/>
        <v>586</v>
      </c>
      <c r="H589" s="8">
        <f t="shared" si="90"/>
        <v>158.1196638337748</v>
      </c>
      <c r="I589" s="8">
        <f t="shared" si="92"/>
        <v>-24.457553211514124</v>
      </c>
      <c r="J589" s="8">
        <f t="shared" si="91"/>
        <v>-23.61838459560592</v>
      </c>
      <c r="K589" s="8">
        <f t="shared" si="93"/>
        <v>134.50127923816888</v>
      </c>
      <c r="L589" s="8"/>
      <c r="M589" s="8">
        <v>87</v>
      </c>
      <c r="N589" s="8"/>
      <c r="O589" s="8"/>
      <c r="P589" s="64"/>
      <c r="Q589" s="11"/>
      <c r="R589" s="65"/>
      <c r="S589" s="65"/>
      <c r="T589" s="11"/>
      <c r="U589" s="65"/>
      <c r="V589" s="65"/>
      <c r="W589" s="11"/>
      <c r="X589" s="65"/>
      <c r="Y589" s="65"/>
      <c r="Z589" s="65"/>
      <c r="AA589" s="65"/>
      <c r="AB589" s="65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/>
      <c r="AU589" s="11"/>
      <c r="AV589" s="11"/>
      <c r="AW589" s="11"/>
      <c r="AX589" s="11"/>
      <c r="AY589" s="11"/>
      <c r="AZ589" s="11"/>
      <c r="BA589" s="11"/>
      <c r="BB589" s="11"/>
      <c r="BC589" s="11"/>
      <c r="BD589" s="11"/>
      <c r="BE589" s="11"/>
      <c r="BF589" s="11"/>
      <c r="BG589" s="11"/>
      <c r="BH589" s="11"/>
      <c r="BI589" s="11"/>
      <c r="BJ589" s="11"/>
      <c r="BK589" s="11"/>
      <c r="BL589" s="11"/>
      <c r="BM589" s="11"/>
      <c r="BN589" s="11"/>
      <c r="BO589" s="11"/>
      <c r="BP589" s="11"/>
      <c r="BQ589" s="11"/>
      <c r="BR589" s="11"/>
      <c r="BS589" s="11"/>
      <c r="BT589" s="11"/>
      <c r="BU589" s="65"/>
      <c r="BV589" s="11"/>
      <c r="BW589" s="11"/>
      <c r="BX589" s="11"/>
      <c r="BY589" s="11"/>
      <c r="BZ589" s="11"/>
      <c r="CA589" s="11"/>
      <c r="CB589" s="11"/>
      <c r="CC589" s="11"/>
      <c r="CD589" s="11"/>
      <c r="CE589" s="11"/>
      <c r="CF589" s="11"/>
      <c r="CG589" s="11"/>
      <c r="CH589" s="11"/>
      <c r="CI589" s="11"/>
      <c r="CJ589" s="11"/>
      <c r="CK589" s="11"/>
      <c r="CL589" s="11"/>
      <c r="CM589" s="11"/>
      <c r="CN589" s="11"/>
      <c r="CO589" s="11"/>
      <c r="CP589" s="11"/>
      <c r="CQ589" s="11"/>
      <c r="CR589" s="11"/>
      <c r="CS589" s="11"/>
      <c r="CT589" s="11"/>
      <c r="CU589" s="11"/>
      <c r="CV589" s="11"/>
      <c r="CW589" s="11"/>
      <c r="CX589" s="11"/>
      <c r="CY589" s="11"/>
      <c r="CZ589" s="11"/>
      <c r="DA589" s="11"/>
      <c r="DB589" s="11"/>
      <c r="DC589" s="11"/>
      <c r="DD589" s="11"/>
      <c r="DE589" s="11"/>
      <c r="DF589" s="11"/>
      <c r="DG589" s="11"/>
      <c r="DH589" s="11"/>
      <c r="DI589" s="11"/>
      <c r="DJ589" s="11"/>
      <c r="DK589" s="11"/>
      <c r="DL589" s="11"/>
      <c r="DM589" s="11"/>
      <c r="DN589" s="11"/>
      <c r="DO589" s="11"/>
      <c r="DP589" s="11"/>
      <c r="DQ589" s="11"/>
      <c r="DR589" s="11"/>
      <c r="DS589" s="11"/>
      <c r="DT589" s="11"/>
      <c r="DU589" s="11"/>
      <c r="DV589" s="11"/>
      <c r="DW589" s="11"/>
      <c r="DX589" s="11"/>
    </row>
    <row r="590" spans="6:128" ht="12.75">
      <c r="F590" s="11"/>
      <c r="G590" s="9">
        <f t="shared" si="94"/>
        <v>587</v>
      </c>
      <c r="H590" s="8">
        <f t="shared" si="90"/>
        <v>158.05594186292362</v>
      </c>
      <c r="I590" s="8">
        <f t="shared" si="92"/>
        <v>-24.8660258550518</v>
      </c>
      <c r="J590" s="8">
        <f t="shared" si="91"/>
        <v>-23.18794424212495</v>
      </c>
      <c r="K590" s="8">
        <f t="shared" si="93"/>
        <v>134.86799762079866</v>
      </c>
      <c r="L590" s="8"/>
      <c r="M590" s="8">
        <v>88</v>
      </c>
      <c r="N590" s="8"/>
      <c r="O590" s="8"/>
      <c r="P590" s="64"/>
      <c r="Q590" s="11"/>
      <c r="R590" s="65"/>
      <c r="S590" s="65"/>
      <c r="T590" s="11"/>
      <c r="U590" s="65"/>
      <c r="V590" s="65"/>
      <c r="W590" s="11"/>
      <c r="X590" s="65"/>
      <c r="Y590" s="65"/>
      <c r="Z590" s="65"/>
      <c r="AA590" s="65"/>
      <c r="AB590" s="65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  <c r="AT590" s="11"/>
      <c r="AU590" s="11"/>
      <c r="AV590" s="11"/>
      <c r="AW590" s="11"/>
      <c r="AX590" s="11"/>
      <c r="AY590" s="11"/>
      <c r="AZ590" s="11"/>
      <c r="BA590" s="11"/>
      <c r="BB590" s="11"/>
      <c r="BC590" s="11"/>
      <c r="BD590" s="11"/>
      <c r="BE590" s="11"/>
      <c r="BF590" s="11"/>
      <c r="BG590" s="11"/>
      <c r="BH590" s="11"/>
      <c r="BI590" s="11"/>
      <c r="BJ590" s="11"/>
      <c r="BK590" s="11"/>
      <c r="BL590" s="11"/>
      <c r="BM590" s="11"/>
      <c r="BN590" s="11"/>
      <c r="BO590" s="11"/>
      <c r="BP590" s="11"/>
      <c r="BQ590" s="11"/>
      <c r="BR590" s="11"/>
      <c r="BS590" s="11"/>
      <c r="BT590" s="11"/>
      <c r="BU590" s="65"/>
      <c r="BV590" s="11"/>
      <c r="BW590" s="11"/>
      <c r="BX590" s="11"/>
      <c r="BY590" s="11"/>
      <c r="BZ590" s="11"/>
      <c r="CA590" s="11"/>
      <c r="CB590" s="11"/>
      <c r="CC590" s="11"/>
      <c r="CD590" s="11"/>
      <c r="CE590" s="11"/>
      <c r="CF590" s="11"/>
      <c r="CG590" s="11"/>
      <c r="CH590" s="11"/>
      <c r="CI590" s="11"/>
      <c r="CJ590" s="11"/>
      <c r="CK590" s="11"/>
      <c r="CL590" s="11"/>
      <c r="CM590" s="11"/>
      <c r="CN590" s="11"/>
      <c r="CO590" s="11"/>
      <c r="CP590" s="11"/>
      <c r="CQ590" s="11"/>
      <c r="CR590" s="11"/>
      <c r="CS590" s="11"/>
      <c r="CT590" s="11"/>
      <c r="CU590" s="11"/>
      <c r="CV590" s="11"/>
      <c r="CW590" s="11"/>
      <c r="CX590" s="11"/>
      <c r="CY590" s="11"/>
      <c r="CZ590" s="11"/>
      <c r="DA590" s="11"/>
      <c r="DB590" s="11"/>
      <c r="DC590" s="11"/>
      <c r="DD590" s="11"/>
      <c r="DE590" s="11"/>
      <c r="DF590" s="11"/>
      <c r="DG590" s="11"/>
      <c r="DH590" s="11"/>
      <c r="DI590" s="11"/>
      <c r="DJ590" s="11"/>
      <c r="DK590" s="11"/>
      <c r="DL590" s="11"/>
      <c r="DM590" s="11"/>
      <c r="DN590" s="11"/>
      <c r="DO590" s="11"/>
      <c r="DP590" s="11"/>
      <c r="DQ590" s="11"/>
      <c r="DR590" s="11"/>
      <c r="DS590" s="11"/>
      <c r="DT590" s="11"/>
      <c r="DU590" s="11"/>
      <c r="DV590" s="11"/>
      <c r="DW590" s="11"/>
      <c r="DX590" s="11"/>
    </row>
    <row r="591" spans="6:128" ht="12.75">
      <c r="F591" s="11"/>
      <c r="G591" s="9">
        <f t="shared" si="94"/>
        <v>588</v>
      </c>
      <c r="H591" s="8">
        <f t="shared" si="90"/>
        <v>157.9923496509603</v>
      </c>
      <c r="I591" s="8">
        <f t="shared" si="92"/>
        <v>-25.26692406623142</v>
      </c>
      <c r="J591" s="8">
        <f t="shared" si="91"/>
        <v>-22.75044061620116</v>
      </c>
      <c r="K591" s="8">
        <f t="shared" si="93"/>
        <v>135.24190903475915</v>
      </c>
      <c r="L591" s="8"/>
      <c r="M591" s="8">
        <v>89</v>
      </c>
      <c r="N591" s="8"/>
      <c r="O591" s="8"/>
      <c r="P591" s="64"/>
      <c r="Q591" s="11"/>
      <c r="R591" s="65"/>
      <c r="S591" s="65"/>
      <c r="T591" s="11"/>
      <c r="U591" s="65"/>
      <c r="V591" s="65"/>
      <c r="W591" s="11"/>
      <c r="X591" s="65"/>
      <c r="Y591" s="65"/>
      <c r="Z591" s="65"/>
      <c r="AA591" s="65"/>
      <c r="AB591" s="65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/>
      <c r="AU591" s="11"/>
      <c r="AV591" s="11"/>
      <c r="AW591" s="11"/>
      <c r="AX591" s="11"/>
      <c r="AY591" s="11"/>
      <c r="AZ591" s="11"/>
      <c r="BA591" s="11"/>
      <c r="BB591" s="11"/>
      <c r="BC591" s="11"/>
      <c r="BD591" s="11"/>
      <c r="BE591" s="11"/>
      <c r="BF591" s="11"/>
      <c r="BG591" s="11"/>
      <c r="BH591" s="11"/>
      <c r="BI591" s="11"/>
      <c r="BJ591" s="11"/>
      <c r="BK591" s="11"/>
      <c r="BL591" s="11"/>
      <c r="BM591" s="11"/>
      <c r="BN591" s="11"/>
      <c r="BO591" s="11"/>
      <c r="BP591" s="11"/>
      <c r="BQ591" s="11"/>
      <c r="BR591" s="11"/>
      <c r="BS591" s="11"/>
      <c r="BT591" s="11"/>
      <c r="BU591" s="65"/>
      <c r="BV591" s="11"/>
      <c r="BW591" s="11"/>
      <c r="BX591" s="11"/>
      <c r="BY591" s="11"/>
      <c r="BZ591" s="11"/>
      <c r="CA591" s="11"/>
      <c r="CB591" s="11"/>
      <c r="CC591" s="11"/>
      <c r="CD591" s="11"/>
      <c r="CE591" s="11"/>
      <c r="CF591" s="11"/>
      <c r="CG591" s="11"/>
      <c r="CH591" s="11"/>
      <c r="CI591" s="11"/>
      <c r="CJ591" s="11"/>
      <c r="CK591" s="11"/>
      <c r="CL591" s="11"/>
      <c r="CM591" s="11"/>
      <c r="CN591" s="11"/>
      <c r="CO591" s="11"/>
      <c r="CP591" s="11"/>
      <c r="CQ591" s="11"/>
      <c r="CR591" s="11"/>
      <c r="CS591" s="11"/>
      <c r="CT591" s="11"/>
      <c r="CU591" s="11"/>
      <c r="CV591" s="11"/>
      <c r="CW591" s="11"/>
      <c r="CX591" s="11"/>
      <c r="CY591" s="11"/>
      <c r="CZ591" s="11"/>
      <c r="DA591" s="11"/>
      <c r="DB591" s="11"/>
      <c r="DC591" s="11"/>
      <c r="DD591" s="11"/>
      <c r="DE591" s="11"/>
      <c r="DF591" s="11"/>
      <c r="DG591" s="11"/>
      <c r="DH591" s="11"/>
      <c r="DI591" s="11"/>
      <c r="DJ591" s="11"/>
      <c r="DK591" s="11"/>
      <c r="DL591" s="11"/>
      <c r="DM591" s="11"/>
      <c r="DN591" s="11"/>
      <c r="DO591" s="11"/>
      <c r="DP591" s="11"/>
      <c r="DQ591" s="11"/>
      <c r="DR591" s="11"/>
      <c r="DS591" s="11"/>
      <c r="DT591" s="11"/>
      <c r="DU591" s="11"/>
      <c r="DV591" s="11"/>
      <c r="DW591" s="11"/>
      <c r="DX591" s="11"/>
    </row>
    <row r="592" spans="6:128" ht="12.75">
      <c r="F592" s="11"/>
      <c r="G592" s="9">
        <f t="shared" si="94"/>
        <v>589</v>
      </c>
      <c r="H592" s="8">
        <f t="shared" si="90"/>
        <v>157.9289648786602</v>
      </c>
      <c r="I592" s="8">
        <f t="shared" si="92"/>
        <v>-25.66012572757424</v>
      </c>
      <c r="J592" s="8">
        <f t="shared" si="91"/>
        <v>-22.306006985677254</v>
      </c>
      <c r="K592" s="8">
        <f t="shared" si="93"/>
        <v>135.62295789298295</v>
      </c>
      <c r="L592" s="8"/>
      <c r="M592" s="8">
        <v>90</v>
      </c>
      <c r="N592" s="8"/>
      <c r="O592" s="8"/>
      <c r="P592" s="64"/>
      <c r="Q592" s="11"/>
      <c r="R592" s="65"/>
      <c r="S592" s="65"/>
      <c r="T592" s="11"/>
      <c r="U592" s="65"/>
      <c r="V592" s="65"/>
      <c r="W592" s="11"/>
      <c r="X592" s="65"/>
      <c r="Y592" s="65"/>
      <c r="Z592" s="65"/>
      <c r="AA592" s="65"/>
      <c r="AB592" s="65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  <c r="AT592" s="11"/>
      <c r="AU592" s="11"/>
      <c r="AV592" s="11"/>
      <c r="AW592" s="11"/>
      <c r="AX592" s="11"/>
      <c r="AY592" s="11"/>
      <c r="AZ592" s="11"/>
      <c r="BA592" s="11"/>
      <c r="BB592" s="11"/>
      <c r="BC592" s="11"/>
      <c r="BD592" s="11"/>
      <c r="BE592" s="11"/>
      <c r="BF592" s="11"/>
      <c r="BG592" s="11"/>
      <c r="BH592" s="11"/>
      <c r="BI592" s="11"/>
      <c r="BJ592" s="11"/>
      <c r="BK592" s="11"/>
      <c r="BL592" s="11"/>
      <c r="BM592" s="11"/>
      <c r="BN592" s="11"/>
      <c r="BO592" s="11"/>
      <c r="BP592" s="11"/>
      <c r="BQ592" s="11"/>
      <c r="BR592" s="11"/>
      <c r="BS592" s="11"/>
      <c r="BT592" s="11"/>
      <c r="BU592" s="65"/>
      <c r="BV592" s="11"/>
      <c r="BW592" s="11"/>
      <c r="BX592" s="11"/>
      <c r="BY592" s="11"/>
      <c r="BZ592" s="11"/>
      <c r="CA592" s="11"/>
      <c r="CB592" s="11"/>
      <c r="CC592" s="11"/>
      <c r="CD592" s="11"/>
      <c r="CE592" s="11"/>
      <c r="CF592" s="11"/>
      <c r="CG592" s="11"/>
      <c r="CH592" s="11"/>
      <c r="CI592" s="11"/>
      <c r="CJ592" s="11"/>
      <c r="CK592" s="11"/>
      <c r="CL592" s="11"/>
      <c r="CM592" s="11"/>
      <c r="CN592" s="11"/>
      <c r="CO592" s="11"/>
      <c r="CP592" s="11"/>
      <c r="CQ592" s="11"/>
      <c r="CR592" s="11"/>
      <c r="CS592" s="11"/>
      <c r="CT592" s="11"/>
      <c r="CU592" s="11"/>
      <c r="CV592" s="11"/>
      <c r="CW592" s="11"/>
      <c r="CX592" s="11"/>
      <c r="CY592" s="11"/>
      <c r="CZ592" s="11"/>
      <c r="DA592" s="11"/>
      <c r="DB592" s="11"/>
      <c r="DC592" s="11"/>
      <c r="DD592" s="11"/>
      <c r="DE592" s="11"/>
      <c r="DF592" s="11"/>
      <c r="DG592" s="11"/>
      <c r="DH592" s="11"/>
      <c r="DI592" s="11"/>
      <c r="DJ592" s="11"/>
      <c r="DK592" s="11"/>
      <c r="DL592" s="11"/>
      <c r="DM592" s="11"/>
      <c r="DN592" s="11"/>
      <c r="DO592" s="11"/>
      <c r="DP592" s="11"/>
      <c r="DQ592" s="11"/>
      <c r="DR592" s="11"/>
      <c r="DS592" s="11"/>
      <c r="DT592" s="11"/>
      <c r="DU592" s="11"/>
      <c r="DV592" s="11"/>
      <c r="DW592" s="11"/>
      <c r="DX592" s="11"/>
    </row>
    <row r="593" spans="6:128" ht="12.75">
      <c r="F593" s="11"/>
      <c r="G593" s="9">
        <f t="shared" si="94"/>
        <v>590</v>
      </c>
      <c r="H593" s="8">
        <f t="shared" si="90"/>
        <v>157.86586506686146</v>
      </c>
      <c r="I593" s="8">
        <f t="shared" si="92"/>
        <v>-26.04551106604526</v>
      </c>
      <c r="J593" s="8">
        <f t="shared" si="91"/>
        <v>-21.85477872934233</v>
      </c>
      <c r="K593" s="8">
        <f t="shared" si="93"/>
        <v>136.01108633751915</v>
      </c>
      <c r="L593" s="8"/>
      <c r="M593" s="8">
        <v>91</v>
      </c>
      <c r="N593" s="8"/>
      <c r="O593" s="8"/>
      <c r="P593" s="64"/>
      <c r="Q593" s="11"/>
      <c r="R593" s="65"/>
      <c r="S593" s="65"/>
      <c r="T593" s="11"/>
      <c r="U593" s="65"/>
      <c r="V593" s="65"/>
      <c r="W593" s="11"/>
      <c r="X593" s="65"/>
      <c r="Y593" s="65"/>
      <c r="Z593" s="65"/>
      <c r="AA593" s="65"/>
      <c r="AB593" s="65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T593" s="11"/>
      <c r="AU593" s="11"/>
      <c r="AV593" s="11"/>
      <c r="AW593" s="11"/>
      <c r="AX593" s="11"/>
      <c r="AY593" s="11"/>
      <c r="AZ593" s="11"/>
      <c r="BA593" s="11"/>
      <c r="BB593" s="11"/>
      <c r="BC593" s="11"/>
      <c r="BD593" s="11"/>
      <c r="BE593" s="11"/>
      <c r="BF593" s="11"/>
      <c r="BG593" s="11"/>
      <c r="BH593" s="11"/>
      <c r="BI593" s="11"/>
      <c r="BJ593" s="11"/>
      <c r="BK593" s="11"/>
      <c r="BL593" s="11"/>
      <c r="BM593" s="11"/>
      <c r="BN593" s="11"/>
      <c r="BO593" s="11"/>
      <c r="BP593" s="11"/>
      <c r="BQ593" s="11"/>
      <c r="BR593" s="11"/>
      <c r="BS593" s="11"/>
      <c r="BT593" s="11"/>
      <c r="BU593" s="65"/>
      <c r="BV593" s="11"/>
      <c r="BW593" s="11"/>
      <c r="BX593" s="11"/>
      <c r="BY593" s="11"/>
      <c r="BZ593" s="11"/>
      <c r="CA593" s="11"/>
      <c r="CB593" s="11"/>
      <c r="CC593" s="11"/>
      <c r="CD593" s="11"/>
      <c r="CE593" s="11"/>
      <c r="CF593" s="11"/>
      <c r="CG593" s="11"/>
      <c r="CH593" s="11"/>
      <c r="CI593" s="11"/>
      <c r="CJ593" s="11"/>
      <c r="CK593" s="11"/>
      <c r="CL593" s="11"/>
      <c r="CM593" s="11"/>
      <c r="CN593" s="11"/>
      <c r="CO593" s="11"/>
      <c r="CP593" s="11"/>
      <c r="CQ593" s="11"/>
      <c r="CR593" s="11"/>
      <c r="CS593" s="11"/>
      <c r="CT593" s="11"/>
      <c r="CU593" s="11"/>
      <c r="CV593" s="11"/>
      <c r="CW593" s="11"/>
      <c r="CX593" s="11"/>
      <c r="CY593" s="11"/>
      <c r="CZ593" s="11"/>
      <c r="DA593" s="11"/>
      <c r="DB593" s="11"/>
      <c r="DC593" s="11"/>
      <c r="DD593" s="11"/>
      <c r="DE593" s="11"/>
      <c r="DF593" s="11"/>
      <c r="DG593" s="11"/>
      <c r="DH593" s="11"/>
      <c r="DI593" s="11"/>
      <c r="DJ593" s="11"/>
      <c r="DK593" s="11"/>
      <c r="DL593" s="11"/>
      <c r="DM593" s="11"/>
      <c r="DN593" s="11"/>
      <c r="DO593" s="11"/>
      <c r="DP593" s="11"/>
      <c r="DQ593" s="11"/>
      <c r="DR593" s="11"/>
      <c r="DS593" s="11"/>
      <c r="DT593" s="11"/>
      <c r="DU593" s="11"/>
      <c r="DV593" s="11"/>
      <c r="DW593" s="11"/>
      <c r="DX593" s="11"/>
    </row>
    <row r="594" spans="6:128" ht="12.75">
      <c r="F594" s="11"/>
      <c r="G594" s="9">
        <f t="shared" si="94"/>
        <v>591</v>
      </c>
      <c r="H594" s="8">
        <f t="shared" si="90"/>
        <v>157.80312748075477</v>
      </c>
      <c r="I594" s="8">
        <f t="shared" si="92"/>
        <v>-26.422962689536995</v>
      </c>
      <c r="J594" s="8">
        <f t="shared" si="91"/>
        <v>-21.39689329569449</v>
      </c>
      <c r="K594" s="8">
        <f t="shared" si="93"/>
        <v>136.40623418506027</v>
      </c>
      <c r="L594" s="8"/>
      <c r="M594" s="8">
        <v>92</v>
      </c>
      <c r="N594" s="8"/>
      <c r="O594" s="8"/>
      <c r="P594" s="64"/>
      <c r="Q594" s="11"/>
      <c r="R594" s="65"/>
      <c r="S594" s="65"/>
      <c r="T594" s="11"/>
      <c r="U594" s="65"/>
      <c r="V594" s="65"/>
      <c r="W594" s="11"/>
      <c r="X594" s="65"/>
      <c r="Y594" s="65"/>
      <c r="Z594" s="65"/>
      <c r="AA594" s="65"/>
      <c r="AB594" s="65"/>
      <c r="AC594" s="11"/>
      <c r="AD594" s="11"/>
      <c r="AE594" s="11"/>
      <c r="AF594" s="11"/>
      <c r="AG594" s="11"/>
      <c r="AH594" s="11"/>
      <c r="AI594" s="11"/>
      <c r="AJ594" s="11"/>
      <c r="AK594" s="11"/>
      <c r="AL594" s="11"/>
      <c r="AM594" s="11"/>
      <c r="AN594" s="11"/>
      <c r="AO594" s="11"/>
      <c r="AP594" s="11"/>
      <c r="AQ594" s="11"/>
      <c r="AR594" s="11"/>
      <c r="AS594" s="11"/>
      <c r="AT594" s="11"/>
      <c r="AU594" s="11"/>
      <c r="AV594" s="11"/>
      <c r="AW594" s="11"/>
      <c r="AX594" s="11"/>
      <c r="AY594" s="11"/>
      <c r="AZ594" s="11"/>
      <c r="BA594" s="11"/>
      <c r="BB594" s="11"/>
      <c r="BC594" s="11"/>
      <c r="BD594" s="11"/>
      <c r="BE594" s="11"/>
      <c r="BF594" s="11"/>
      <c r="BG594" s="11"/>
      <c r="BH594" s="11"/>
      <c r="BI594" s="11"/>
      <c r="BJ594" s="11"/>
      <c r="BK594" s="11"/>
      <c r="BL594" s="11"/>
      <c r="BM594" s="11"/>
      <c r="BN594" s="11"/>
      <c r="BO594" s="11"/>
      <c r="BP594" s="11"/>
      <c r="BQ594" s="11"/>
      <c r="BR594" s="11"/>
      <c r="BS594" s="11"/>
      <c r="BT594" s="11"/>
      <c r="BU594" s="65"/>
      <c r="BV594" s="11"/>
      <c r="BW594" s="11"/>
      <c r="BX594" s="11"/>
      <c r="BY594" s="11"/>
      <c r="BZ594" s="11"/>
      <c r="CA594" s="11"/>
      <c r="CB594" s="11"/>
      <c r="CC594" s="11"/>
      <c r="CD594" s="11"/>
      <c r="CE594" s="11"/>
      <c r="CF594" s="11"/>
      <c r="CG594" s="11"/>
      <c r="CH594" s="11"/>
      <c r="CI594" s="11"/>
      <c r="CJ594" s="11"/>
      <c r="CK594" s="11"/>
      <c r="CL594" s="11"/>
      <c r="CM594" s="11"/>
      <c r="CN594" s="11"/>
      <c r="CO594" s="11"/>
      <c r="CP594" s="11"/>
      <c r="CQ594" s="11"/>
      <c r="CR594" s="11"/>
      <c r="CS594" s="11"/>
      <c r="CT594" s="11"/>
      <c r="CU594" s="11"/>
      <c r="CV594" s="11"/>
      <c r="CW594" s="11"/>
      <c r="CX594" s="11"/>
      <c r="CY594" s="11"/>
      <c r="CZ594" s="11"/>
      <c r="DA594" s="11"/>
      <c r="DB594" s="11"/>
      <c r="DC594" s="11"/>
      <c r="DD594" s="11"/>
      <c r="DE594" s="11"/>
      <c r="DF594" s="11"/>
      <c r="DG594" s="11"/>
      <c r="DH594" s="11"/>
      <c r="DI594" s="11"/>
      <c r="DJ594" s="11"/>
      <c r="DK594" s="11"/>
      <c r="DL594" s="11"/>
      <c r="DM594" s="11"/>
      <c r="DN594" s="11"/>
      <c r="DO594" s="11"/>
      <c r="DP594" s="11"/>
      <c r="DQ594" s="11"/>
      <c r="DR594" s="11"/>
      <c r="DS594" s="11"/>
      <c r="DT594" s="11"/>
      <c r="DU594" s="11"/>
      <c r="DV594" s="11"/>
      <c r="DW594" s="11"/>
      <c r="DX594" s="11"/>
    </row>
    <row r="595" spans="6:128" ht="12.75">
      <c r="F595" s="11"/>
      <c r="G595" s="9">
        <f t="shared" si="94"/>
        <v>592</v>
      </c>
      <c r="H595" s="8">
        <f t="shared" si="90"/>
        <v>157.74082903403098</v>
      </c>
      <c r="I595" s="8">
        <f t="shared" si="92"/>
        <v>-26.792365622628544</v>
      </c>
      <c r="J595" s="8">
        <f t="shared" si="91"/>
        <v>-20.932490161072383</v>
      </c>
      <c r="K595" s="8">
        <f t="shared" si="93"/>
        <v>136.8083388729586</v>
      </c>
      <c r="L595" s="8"/>
      <c r="M595" s="8">
        <v>93</v>
      </c>
      <c r="N595" s="8"/>
      <c r="O595" s="8"/>
      <c r="P595" s="64"/>
      <c r="Q595" s="11"/>
      <c r="R595" s="65"/>
      <c r="S595" s="65"/>
      <c r="T595" s="11"/>
      <c r="U595" s="65"/>
      <c r="V595" s="65"/>
      <c r="W595" s="11"/>
      <c r="X595" s="65"/>
      <c r="Y595" s="65"/>
      <c r="Z595" s="65"/>
      <c r="AA595" s="65"/>
      <c r="AB595" s="65"/>
      <c r="AC595" s="11"/>
      <c r="AD595" s="11"/>
      <c r="AE595" s="11"/>
      <c r="AF595" s="11"/>
      <c r="AG595" s="11"/>
      <c r="AH595" s="11"/>
      <c r="AI595" s="11"/>
      <c r="AJ595" s="11"/>
      <c r="AK595" s="11"/>
      <c r="AL595" s="11"/>
      <c r="AM595" s="11"/>
      <c r="AN595" s="11"/>
      <c r="AO595" s="11"/>
      <c r="AP595" s="11"/>
      <c r="AQ595" s="11"/>
      <c r="AR595" s="11"/>
      <c r="AS595" s="11"/>
      <c r="AT595" s="11"/>
      <c r="AU595" s="11"/>
      <c r="AV595" s="11"/>
      <c r="AW595" s="11"/>
      <c r="AX595" s="11"/>
      <c r="AY595" s="11"/>
      <c r="AZ595" s="11"/>
      <c r="BA595" s="11"/>
      <c r="BB595" s="11"/>
      <c r="BC595" s="11"/>
      <c r="BD595" s="11"/>
      <c r="BE595" s="11"/>
      <c r="BF595" s="11"/>
      <c r="BG595" s="11"/>
      <c r="BH595" s="11"/>
      <c r="BI595" s="11"/>
      <c r="BJ595" s="11"/>
      <c r="BK595" s="11"/>
      <c r="BL595" s="11"/>
      <c r="BM595" s="11"/>
      <c r="BN595" s="11"/>
      <c r="BO595" s="11"/>
      <c r="BP595" s="11"/>
      <c r="BQ595" s="11"/>
      <c r="BR595" s="11"/>
      <c r="BS595" s="11"/>
      <c r="BT595" s="11"/>
      <c r="BU595" s="65"/>
      <c r="BV595" s="11"/>
      <c r="BW595" s="11"/>
      <c r="BX595" s="11"/>
      <c r="BY595" s="11"/>
      <c r="BZ595" s="11"/>
      <c r="CA595" s="11"/>
      <c r="CB595" s="11"/>
      <c r="CC595" s="11"/>
      <c r="CD595" s="11"/>
      <c r="CE595" s="11"/>
      <c r="CF595" s="11"/>
      <c r="CG595" s="11"/>
      <c r="CH595" s="11"/>
      <c r="CI595" s="11"/>
      <c r="CJ595" s="11"/>
      <c r="CK595" s="11"/>
      <c r="CL595" s="11"/>
      <c r="CM595" s="11"/>
      <c r="CN595" s="11"/>
      <c r="CO595" s="11"/>
      <c r="CP595" s="11"/>
      <c r="CQ595" s="11"/>
      <c r="CR595" s="11"/>
      <c r="CS595" s="11"/>
      <c r="CT595" s="11"/>
      <c r="CU595" s="11"/>
      <c r="CV595" s="11"/>
      <c r="CW595" s="11"/>
      <c r="CX595" s="11"/>
      <c r="CY595" s="11"/>
      <c r="CZ595" s="11"/>
      <c r="DA595" s="11"/>
      <c r="DB595" s="11"/>
      <c r="DC595" s="11"/>
      <c r="DD595" s="11"/>
      <c r="DE595" s="11"/>
      <c r="DF595" s="11"/>
      <c r="DG595" s="11"/>
      <c r="DH595" s="11"/>
      <c r="DI595" s="11"/>
      <c r="DJ595" s="11"/>
      <c r="DK595" s="11"/>
      <c r="DL595" s="11"/>
      <c r="DM595" s="11"/>
      <c r="DN595" s="11"/>
      <c r="DO595" s="11"/>
      <c r="DP595" s="11"/>
      <c r="DQ595" s="11"/>
      <c r="DR595" s="11"/>
      <c r="DS595" s="11"/>
      <c r="DT595" s="11"/>
      <c r="DU595" s="11"/>
      <c r="DV595" s="11"/>
      <c r="DW595" s="11"/>
      <c r="DX595" s="11"/>
    </row>
    <row r="596" spans="6:128" ht="12.75">
      <c r="F596" s="11"/>
      <c r="G596" s="9">
        <f t="shared" si="94"/>
        <v>593</v>
      </c>
      <c r="H596" s="8">
        <f t="shared" si="90"/>
        <v>157.67904619301126</v>
      </c>
      <c r="I596" s="8">
        <f t="shared" si="92"/>
        <v>-27.153607341607934</v>
      </c>
      <c r="J596" s="8">
        <f t="shared" si="91"/>
        <v>-20.46171078716967</v>
      </c>
      <c r="K596" s="8">
        <f t="shared" si="93"/>
        <v>137.2173354058416</v>
      </c>
      <c r="L596" s="8"/>
      <c r="M596" s="8">
        <v>94</v>
      </c>
      <c r="N596" s="8"/>
      <c r="O596" s="8"/>
      <c r="P596" s="64"/>
      <c r="Q596" s="11"/>
      <c r="R596" s="65"/>
      <c r="S596" s="65"/>
      <c r="T596" s="11"/>
      <c r="U596" s="65"/>
      <c r="V596" s="65"/>
      <c r="W596" s="11"/>
      <c r="X596" s="65"/>
      <c r="Y596" s="65"/>
      <c r="Z596" s="65"/>
      <c r="AA596" s="65"/>
      <c r="AB596" s="65"/>
      <c r="AC596" s="11"/>
      <c r="AD596" s="11"/>
      <c r="AE596" s="11"/>
      <c r="AF596" s="11"/>
      <c r="AG596" s="11"/>
      <c r="AH596" s="11"/>
      <c r="AI596" s="11"/>
      <c r="AJ596" s="11"/>
      <c r="AK596" s="11"/>
      <c r="AL596" s="11"/>
      <c r="AM596" s="11"/>
      <c r="AN596" s="11"/>
      <c r="AO596" s="11"/>
      <c r="AP596" s="11"/>
      <c r="AQ596" s="11"/>
      <c r="AR596" s="11"/>
      <c r="AS596" s="11"/>
      <c r="AT596" s="11"/>
      <c r="AU596" s="11"/>
      <c r="AV596" s="11"/>
      <c r="AW596" s="11"/>
      <c r="AX596" s="11"/>
      <c r="AY596" s="11"/>
      <c r="AZ596" s="11"/>
      <c r="BA596" s="11"/>
      <c r="BB596" s="11"/>
      <c r="BC596" s="11"/>
      <c r="BD596" s="11"/>
      <c r="BE596" s="11"/>
      <c r="BF596" s="11"/>
      <c r="BG596" s="11"/>
      <c r="BH596" s="11"/>
      <c r="BI596" s="11"/>
      <c r="BJ596" s="11"/>
      <c r="BK596" s="11"/>
      <c r="BL596" s="11"/>
      <c r="BM596" s="11"/>
      <c r="BN596" s="11"/>
      <c r="BO596" s="11"/>
      <c r="BP596" s="11"/>
      <c r="BQ596" s="11"/>
      <c r="BR596" s="11"/>
      <c r="BS596" s="11"/>
      <c r="BT596" s="11"/>
      <c r="BU596" s="65"/>
      <c r="BV596" s="11"/>
      <c r="BW596" s="11"/>
      <c r="BX596" s="11"/>
      <c r="BY596" s="11"/>
      <c r="BZ596" s="11"/>
      <c r="CA596" s="11"/>
      <c r="CB596" s="11"/>
      <c r="CC596" s="11"/>
      <c r="CD596" s="11"/>
      <c r="CE596" s="11"/>
      <c r="CF596" s="11"/>
      <c r="CG596" s="11"/>
      <c r="CH596" s="11"/>
      <c r="CI596" s="11"/>
      <c r="CJ596" s="11"/>
      <c r="CK596" s="11"/>
      <c r="CL596" s="11"/>
      <c r="CM596" s="11"/>
      <c r="CN596" s="11"/>
      <c r="CO596" s="11"/>
      <c r="CP596" s="11"/>
      <c r="CQ596" s="11"/>
      <c r="CR596" s="11"/>
      <c r="CS596" s="11"/>
      <c r="CT596" s="11"/>
      <c r="CU596" s="11"/>
      <c r="CV596" s="11"/>
      <c r="CW596" s="11"/>
      <c r="CX596" s="11"/>
      <c r="CY596" s="11"/>
      <c r="CZ596" s="11"/>
      <c r="DA596" s="11"/>
      <c r="DB596" s="11"/>
      <c r="DC596" s="11"/>
      <c r="DD596" s="11"/>
      <c r="DE596" s="11"/>
      <c r="DF596" s="11"/>
      <c r="DG596" s="11"/>
      <c r="DH596" s="11"/>
      <c r="DI596" s="11"/>
      <c r="DJ596" s="11"/>
      <c r="DK596" s="11"/>
      <c r="DL596" s="11"/>
      <c r="DM596" s="11"/>
      <c r="DN596" s="11"/>
      <c r="DO596" s="11"/>
      <c r="DP596" s="11"/>
      <c r="DQ596" s="11"/>
      <c r="DR596" s="11"/>
      <c r="DS596" s="11"/>
      <c r="DT596" s="11"/>
      <c r="DU596" s="11"/>
      <c r="DV596" s="11"/>
      <c r="DW596" s="11"/>
      <c r="DX596" s="11"/>
    </row>
    <row r="597" spans="6:128" ht="12.75">
      <c r="F597" s="11"/>
      <c r="G597" s="9">
        <f t="shared" si="94"/>
        <v>594</v>
      </c>
      <c r="H597" s="8">
        <f t="shared" si="90"/>
        <v>157.61785488088358</v>
      </c>
      <c r="I597" s="8">
        <f t="shared" si="92"/>
        <v>-27.506577808748204</v>
      </c>
      <c r="J597" s="8">
        <f t="shared" si="91"/>
        <v>-19.984698577944098</v>
      </c>
      <c r="K597" s="8">
        <f t="shared" si="93"/>
        <v>137.63315630293948</v>
      </c>
      <c r="L597" s="8"/>
      <c r="M597" s="8">
        <v>95</v>
      </c>
      <c r="N597" s="8"/>
      <c r="O597" s="8"/>
      <c r="P597" s="64"/>
      <c r="Q597" s="11"/>
      <c r="R597" s="65"/>
      <c r="S597" s="65"/>
      <c r="T597" s="11"/>
      <c r="U597" s="65"/>
      <c r="V597" s="65"/>
      <c r="W597" s="11"/>
      <c r="X597" s="65"/>
      <c r="Y597" s="65"/>
      <c r="Z597" s="65"/>
      <c r="AA597" s="65"/>
      <c r="AB597" s="65"/>
      <c r="AC597" s="11"/>
      <c r="AD597" s="11"/>
      <c r="AE597" s="11"/>
      <c r="AF597" s="11"/>
      <c r="AG597" s="11"/>
      <c r="AH597" s="11"/>
      <c r="AI597" s="11"/>
      <c r="AJ597" s="11"/>
      <c r="AK597" s="11"/>
      <c r="AL597" s="11"/>
      <c r="AM597" s="11"/>
      <c r="AN597" s="11"/>
      <c r="AO597" s="11"/>
      <c r="AP597" s="11"/>
      <c r="AQ597" s="11"/>
      <c r="AR597" s="11"/>
      <c r="AS597" s="11"/>
      <c r="AT597" s="11"/>
      <c r="AU597" s="11"/>
      <c r="AV597" s="11"/>
      <c r="AW597" s="11"/>
      <c r="AX597" s="11"/>
      <c r="AY597" s="11"/>
      <c r="AZ597" s="11"/>
      <c r="BA597" s="11"/>
      <c r="BB597" s="11"/>
      <c r="BC597" s="11"/>
      <c r="BD597" s="11"/>
      <c r="BE597" s="11"/>
      <c r="BF597" s="11"/>
      <c r="BG597" s="11"/>
      <c r="BH597" s="11"/>
      <c r="BI597" s="11"/>
      <c r="BJ597" s="11"/>
      <c r="BK597" s="11"/>
      <c r="BL597" s="11"/>
      <c r="BM597" s="11"/>
      <c r="BN597" s="11"/>
      <c r="BO597" s="11"/>
      <c r="BP597" s="11"/>
      <c r="BQ597" s="11"/>
      <c r="BR597" s="11"/>
      <c r="BS597" s="11"/>
      <c r="BT597" s="11"/>
      <c r="BU597" s="65"/>
      <c r="BV597" s="11"/>
      <c r="BW597" s="11"/>
      <c r="BX597" s="11"/>
      <c r="BY597" s="11"/>
      <c r="BZ597" s="11"/>
      <c r="CA597" s="11"/>
      <c r="CB597" s="11"/>
      <c r="CC597" s="11"/>
      <c r="CD597" s="11"/>
      <c r="CE597" s="11"/>
      <c r="CF597" s="11"/>
      <c r="CG597" s="11"/>
      <c r="CH597" s="11"/>
      <c r="CI597" s="11"/>
      <c r="CJ597" s="11"/>
      <c r="CK597" s="11"/>
      <c r="CL597" s="11"/>
      <c r="CM597" s="11"/>
      <c r="CN597" s="11"/>
      <c r="CO597" s="11"/>
      <c r="CP597" s="11"/>
      <c r="CQ597" s="11"/>
      <c r="CR597" s="11"/>
      <c r="CS597" s="11"/>
      <c r="CT597" s="11"/>
      <c r="CU597" s="11"/>
      <c r="CV597" s="11"/>
      <c r="CW597" s="11"/>
      <c r="CX597" s="11"/>
      <c r="CY597" s="11"/>
      <c r="CZ597" s="11"/>
      <c r="DA597" s="11"/>
      <c r="DB597" s="11"/>
      <c r="DC597" s="11"/>
      <c r="DD597" s="11"/>
      <c r="DE597" s="11"/>
      <c r="DF597" s="11"/>
      <c r="DG597" s="11"/>
      <c r="DH597" s="11"/>
      <c r="DI597" s="11"/>
      <c r="DJ597" s="11"/>
      <c r="DK597" s="11"/>
      <c r="DL597" s="11"/>
      <c r="DM597" s="11"/>
      <c r="DN597" s="11"/>
      <c r="DO597" s="11"/>
      <c r="DP597" s="11"/>
      <c r="DQ597" s="11"/>
      <c r="DR597" s="11"/>
      <c r="DS597" s="11"/>
      <c r="DT597" s="11"/>
      <c r="DU597" s="11"/>
      <c r="DV597" s="11"/>
      <c r="DW597" s="11"/>
      <c r="DX597" s="11"/>
    </row>
    <row r="598" spans="6:128" ht="12.75">
      <c r="F598" s="11"/>
      <c r="G598" s="9">
        <f t="shared" si="94"/>
        <v>595</v>
      </c>
      <c r="H598" s="8">
        <f t="shared" si="90"/>
        <v>157.55733038217474</v>
      </c>
      <c r="I598" s="8">
        <f t="shared" si="92"/>
        <v>-27.85116950582569</v>
      </c>
      <c r="J598" s="8">
        <f t="shared" si="91"/>
        <v>-19.501598835935607</v>
      </c>
      <c r="K598" s="8">
        <f t="shared" si="93"/>
        <v>138.05573154623914</v>
      </c>
      <c r="L598" s="8"/>
      <c r="M598" s="8">
        <v>96</v>
      </c>
      <c r="N598" s="8"/>
      <c r="O598" s="8"/>
      <c r="P598" s="64"/>
      <c r="Q598" s="11"/>
      <c r="R598" s="65"/>
      <c r="S598" s="65"/>
      <c r="T598" s="11"/>
      <c r="U598" s="65"/>
      <c r="V598" s="65"/>
      <c r="W598" s="11"/>
      <c r="X598" s="65"/>
      <c r="Y598" s="65"/>
      <c r="Z598" s="65"/>
      <c r="AA598" s="65"/>
      <c r="AB598" s="65"/>
      <c r="AC598" s="11"/>
      <c r="AD598" s="11"/>
      <c r="AE598" s="11"/>
      <c r="AF598" s="11"/>
      <c r="AG598" s="11"/>
      <c r="AH598" s="11"/>
      <c r="AI598" s="11"/>
      <c r="AJ598" s="11"/>
      <c r="AK598" s="11"/>
      <c r="AL598" s="11"/>
      <c r="AM598" s="11"/>
      <c r="AN598" s="11"/>
      <c r="AO598" s="11"/>
      <c r="AP598" s="11"/>
      <c r="AQ598" s="11"/>
      <c r="AR598" s="11"/>
      <c r="AS598" s="11"/>
      <c r="AT598" s="11"/>
      <c r="AU598" s="11"/>
      <c r="AV598" s="11"/>
      <c r="AW598" s="11"/>
      <c r="AX598" s="11"/>
      <c r="AY598" s="11"/>
      <c r="AZ598" s="11"/>
      <c r="BA598" s="11"/>
      <c r="BB598" s="11"/>
      <c r="BC598" s="11"/>
      <c r="BD598" s="11"/>
      <c r="BE598" s="11"/>
      <c r="BF598" s="11"/>
      <c r="BG598" s="11"/>
      <c r="BH598" s="11"/>
      <c r="BI598" s="11"/>
      <c r="BJ598" s="11"/>
      <c r="BK598" s="11"/>
      <c r="BL598" s="11"/>
      <c r="BM598" s="11"/>
      <c r="BN598" s="11"/>
      <c r="BO598" s="11"/>
      <c r="BP598" s="11"/>
      <c r="BQ598" s="11"/>
      <c r="BR598" s="11"/>
      <c r="BS598" s="11"/>
      <c r="BT598" s="11"/>
      <c r="BU598" s="65"/>
      <c r="BV598" s="11"/>
      <c r="BW598" s="11"/>
      <c r="BX598" s="11"/>
      <c r="BY598" s="11"/>
      <c r="BZ598" s="11"/>
      <c r="CA598" s="11"/>
      <c r="CB598" s="11"/>
      <c r="CC598" s="11"/>
      <c r="CD598" s="11"/>
      <c r="CE598" s="11"/>
      <c r="CF598" s="11"/>
      <c r="CG598" s="11"/>
      <c r="CH598" s="11"/>
      <c r="CI598" s="11"/>
      <c r="CJ598" s="11"/>
      <c r="CK598" s="11"/>
      <c r="CL598" s="11"/>
      <c r="CM598" s="11"/>
      <c r="CN598" s="11"/>
      <c r="CO598" s="11"/>
      <c r="CP598" s="11"/>
      <c r="CQ598" s="11"/>
      <c r="CR598" s="11"/>
      <c r="CS598" s="11"/>
      <c r="CT598" s="11"/>
      <c r="CU598" s="11"/>
      <c r="CV598" s="11"/>
      <c r="CW598" s="11"/>
      <c r="CX598" s="11"/>
      <c r="CY598" s="11"/>
      <c r="CZ598" s="11"/>
      <c r="DA598" s="11"/>
      <c r="DB598" s="11"/>
      <c r="DC598" s="11"/>
      <c r="DD598" s="11"/>
      <c r="DE598" s="11"/>
      <c r="DF598" s="11"/>
      <c r="DG598" s="11"/>
      <c r="DH598" s="11"/>
      <c r="DI598" s="11"/>
      <c r="DJ598" s="11"/>
      <c r="DK598" s="11"/>
      <c r="DL598" s="11"/>
      <c r="DM598" s="11"/>
      <c r="DN598" s="11"/>
      <c r="DO598" s="11"/>
      <c r="DP598" s="11"/>
      <c r="DQ598" s="11"/>
      <c r="DR598" s="11"/>
      <c r="DS598" s="11"/>
      <c r="DT598" s="11"/>
      <c r="DU598" s="11"/>
      <c r="DV598" s="11"/>
      <c r="DW598" s="11"/>
      <c r="DX598" s="11"/>
    </row>
    <row r="599" spans="6:128" ht="12.75">
      <c r="F599" s="11"/>
      <c r="G599" s="9">
        <f t="shared" si="94"/>
        <v>596</v>
      </c>
      <c r="H599" s="8">
        <f t="shared" si="90"/>
        <v>157.49754724758606</v>
      </c>
      <c r="I599" s="8">
        <f t="shared" si="92"/>
        <v>-28.187277466871404</v>
      </c>
      <c r="J599" s="8">
        <f t="shared" si="91"/>
        <v>-19.012558718005415</v>
      </c>
      <c r="K599" s="8">
        <f t="shared" si="93"/>
        <v>138.48498852958065</v>
      </c>
      <c r="L599" s="8"/>
      <c r="M599" s="8">
        <v>97</v>
      </c>
      <c r="N599" s="8"/>
      <c r="O599" s="8"/>
      <c r="P599" s="64"/>
      <c r="Q599" s="11"/>
      <c r="R599" s="65"/>
      <c r="S599" s="65"/>
      <c r="T599" s="11"/>
      <c r="U599" s="65"/>
      <c r="V599" s="65"/>
      <c r="W599" s="11"/>
      <c r="X599" s="65"/>
      <c r="Y599" s="65"/>
      <c r="Z599" s="65"/>
      <c r="AA599" s="65"/>
      <c r="AB599" s="65"/>
      <c r="AC599" s="11"/>
      <c r="AD599" s="11"/>
      <c r="AE599" s="11"/>
      <c r="AF599" s="11"/>
      <c r="AG599" s="11"/>
      <c r="AH599" s="11"/>
      <c r="AI599" s="11"/>
      <c r="AJ599" s="11"/>
      <c r="AK599" s="11"/>
      <c r="AL599" s="11"/>
      <c r="AM599" s="11"/>
      <c r="AN599" s="11"/>
      <c r="AO599" s="11"/>
      <c r="AP599" s="11"/>
      <c r="AQ599" s="11"/>
      <c r="AR599" s="11"/>
      <c r="AS599" s="11"/>
      <c r="AT599" s="11"/>
      <c r="AU599" s="11"/>
      <c r="AV599" s="11"/>
      <c r="AW599" s="11"/>
      <c r="AX599" s="11"/>
      <c r="AY599" s="11"/>
      <c r="AZ599" s="11"/>
      <c r="BA599" s="11"/>
      <c r="BB599" s="11"/>
      <c r="BC599" s="11"/>
      <c r="BD599" s="11"/>
      <c r="BE599" s="11"/>
      <c r="BF599" s="11"/>
      <c r="BG599" s="11"/>
      <c r="BH599" s="11"/>
      <c r="BI599" s="11"/>
      <c r="BJ599" s="11"/>
      <c r="BK599" s="11"/>
      <c r="BL599" s="11"/>
      <c r="BM599" s="11"/>
      <c r="BN599" s="11"/>
      <c r="BO599" s="11"/>
      <c r="BP599" s="11"/>
      <c r="BQ599" s="11"/>
      <c r="BR599" s="11"/>
      <c r="BS599" s="11"/>
      <c r="BT599" s="11"/>
      <c r="BU599" s="65"/>
      <c r="BV599" s="11"/>
      <c r="BW599" s="11"/>
      <c r="BX599" s="11"/>
      <c r="BY599" s="11"/>
      <c r="BZ599" s="11"/>
      <c r="CA599" s="11"/>
      <c r="CB599" s="11"/>
      <c r="CC599" s="11"/>
      <c r="CD599" s="11"/>
      <c r="CE599" s="11"/>
      <c r="CF599" s="11"/>
      <c r="CG599" s="11"/>
      <c r="CH599" s="11"/>
      <c r="CI599" s="11"/>
      <c r="CJ599" s="11"/>
      <c r="CK599" s="11"/>
      <c r="CL599" s="11"/>
      <c r="CM599" s="11"/>
      <c r="CN599" s="11"/>
      <c r="CO599" s="11"/>
      <c r="CP599" s="11"/>
      <c r="CQ599" s="11"/>
      <c r="CR599" s="11"/>
      <c r="CS599" s="11"/>
      <c r="CT599" s="11"/>
      <c r="CU599" s="11"/>
      <c r="CV599" s="11"/>
      <c r="CW599" s="11"/>
      <c r="CX599" s="11"/>
      <c r="CY599" s="11"/>
      <c r="CZ599" s="11"/>
      <c r="DA599" s="11"/>
      <c r="DB599" s="11"/>
      <c r="DC599" s="11"/>
      <c r="DD599" s="11"/>
      <c r="DE599" s="11"/>
      <c r="DF599" s="11"/>
      <c r="DG599" s="11"/>
      <c r="DH599" s="11"/>
      <c r="DI599" s="11"/>
      <c r="DJ599" s="11"/>
      <c r="DK599" s="11"/>
      <c r="DL599" s="11"/>
      <c r="DM599" s="11"/>
      <c r="DN599" s="11"/>
      <c r="DO599" s="11"/>
      <c r="DP599" s="11"/>
      <c r="DQ599" s="11"/>
      <c r="DR599" s="11"/>
      <c r="DS599" s="11"/>
      <c r="DT599" s="11"/>
      <c r="DU599" s="11"/>
      <c r="DV599" s="11"/>
      <c r="DW599" s="11"/>
      <c r="DX599" s="11"/>
    </row>
    <row r="600" spans="6:128" ht="12.75">
      <c r="F600" s="11"/>
      <c r="G600" s="9">
        <f t="shared" si="94"/>
        <v>597</v>
      </c>
      <c r="H600" s="8">
        <f t="shared" si="90"/>
        <v>157.43857919932518</v>
      </c>
      <c r="I600" s="8">
        <f t="shared" si="92"/>
        <v>-28.514799310144383</v>
      </c>
      <c r="J600" s="8">
        <f t="shared" si="91"/>
        <v>-18.517727190510975</v>
      </c>
      <c r="K600" s="8">
        <f t="shared" si="93"/>
        <v>138.9208520088142</v>
      </c>
      <c r="L600" s="8"/>
      <c r="M600" s="8">
        <v>98</v>
      </c>
      <c r="N600" s="8"/>
      <c r="O600" s="8"/>
      <c r="P600" s="64"/>
      <c r="Q600" s="11"/>
      <c r="R600" s="65"/>
      <c r="S600" s="65"/>
      <c r="T600" s="11"/>
      <c r="U600" s="65"/>
      <c r="V600" s="65"/>
      <c r="W600" s="11"/>
      <c r="X600" s="65"/>
      <c r="Y600" s="65"/>
      <c r="Z600" s="65"/>
      <c r="AA600" s="65"/>
      <c r="AB600" s="65"/>
      <c r="AC600" s="11"/>
      <c r="AD600" s="11"/>
      <c r="AE600" s="11"/>
      <c r="AF600" s="11"/>
      <c r="AG600" s="11"/>
      <c r="AH600" s="11"/>
      <c r="AI600" s="11"/>
      <c r="AJ600" s="11"/>
      <c r="AK600" s="11"/>
      <c r="AL600" s="11"/>
      <c r="AM600" s="11"/>
      <c r="AN600" s="11"/>
      <c r="AO600" s="11"/>
      <c r="AP600" s="11"/>
      <c r="AQ600" s="11"/>
      <c r="AR600" s="11"/>
      <c r="AS600" s="11"/>
      <c r="AT600" s="11"/>
      <c r="AU600" s="11"/>
      <c r="AV600" s="11"/>
      <c r="AW600" s="11"/>
      <c r="AX600" s="11"/>
      <c r="AY600" s="11"/>
      <c r="AZ600" s="11"/>
      <c r="BA600" s="11"/>
      <c r="BB600" s="11"/>
      <c r="BC600" s="11"/>
      <c r="BD600" s="11"/>
      <c r="BE600" s="11"/>
      <c r="BF600" s="11"/>
      <c r="BG600" s="11"/>
      <c r="BH600" s="11"/>
      <c r="BI600" s="11"/>
      <c r="BJ600" s="11"/>
      <c r="BK600" s="11"/>
      <c r="BL600" s="11"/>
      <c r="BM600" s="11"/>
      <c r="BN600" s="11"/>
      <c r="BO600" s="11"/>
      <c r="BP600" s="11"/>
      <c r="BQ600" s="11"/>
      <c r="BR600" s="11"/>
      <c r="BS600" s="11"/>
      <c r="BT600" s="11"/>
      <c r="BU600" s="65"/>
      <c r="BV600" s="11"/>
      <c r="BW600" s="11"/>
      <c r="BX600" s="11"/>
      <c r="BY600" s="11"/>
      <c r="BZ600" s="11"/>
      <c r="CA600" s="11"/>
      <c r="CB600" s="11"/>
      <c r="CC600" s="11"/>
      <c r="CD600" s="11"/>
      <c r="CE600" s="11"/>
      <c r="CF600" s="11"/>
      <c r="CG600" s="11"/>
      <c r="CH600" s="11"/>
      <c r="CI600" s="11"/>
      <c r="CJ600" s="11"/>
      <c r="CK600" s="11"/>
      <c r="CL600" s="11"/>
      <c r="CM600" s="11"/>
      <c r="CN600" s="11"/>
      <c r="CO600" s="11"/>
      <c r="CP600" s="11"/>
      <c r="CQ600" s="11"/>
      <c r="CR600" s="11"/>
      <c r="CS600" s="11"/>
      <c r="CT600" s="11"/>
      <c r="CU600" s="11"/>
      <c r="CV600" s="11"/>
      <c r="CW600" s="11"/>
      <c r="CX600" s="11"/>
      <c r="CY600" s="11"/>
      <c r="CZ600" s="11"/>
      <c r="DA600" s="11"/>
      <c r="DB600" s="11"/>
      <c r="DC600" s="11"/>
      <c r="DD600" s="11"/>
      <c r="DE600" s="11"/>
      <c r="DF600" s="11"/>
      <c r="DG600" s="11"/>
      <c r="DH600" s="11"/>
      <c r="DI600" s="11"/>
      <c r="DJ600" s="11"/>
      <c r="DK600" s="11"/>
      <c r="DL600" s="11"/>
      <c r="DM600" s="11"/>
      <c r="DN600" s="11"/>
      <c r="DO600" s="11"/>
      <c r="DP600" s="11"/>
      <c r="DQ600" s="11"/>
      <c r="DR600" s="11"/>
      <c r="DS600" s="11"/>
      <c r="DT600" s="11"/>
      <c r="DU600" s="11"/>
      <c r="DV600" s="11"/>
      <c r="DW600" s="11"/>
      <c r="DX600" s="11"/>
    </row>
    <row r="601" spans="6:128" ht="12.75">
      <c r="F601" s="11"/>
      <c r="G601" s="9">
        <f t="shared" si="94"/>
        <v>598</v>
      </c>
      <c r="H601" s="8">
        <f t="shared" si="90"/>
        <v>157.38049903706593</v>
      </c>
      <c r="I601" s="8">
        <f t="shared" si="92"/>
        <v>-28.83363526931846</v>
      </c>
      <c r="J601" s="8">
        <f t="shared" si="91"/>
        <v>-18.017254983929003</v>
      </c>
      <c r="K601" s="8">
        <f t="shared" si="93"/>
        <v>139.36324405313692</v>
      </c>
      <c r="L601" s="8"/>
      <c r="M601" s="8">
        <v>99</v>
      </c>
      <c r="N601" s="8"/>
      <c r="O601" s="8"/>
      <c r="P601" s="64"/>
      <c r="Q601" s="11"/>
      <c r="R601" s="65"/>
      <c r="S601" s="65"/>
      <c r="T601" s="11"/>
      <c r="U601" s="65"/>
      <c r="V601" s="65"/>
      <c r="W601" s="11"/>
      <c r="X601" s="65"/>
      <c r="Y601" s="65"/>
      <c r="Z601" s="65"/>
      <c r="AA601" s="65"/>
      <c r="AB601" s="65"/>
      <c r="AC601" s="11"/>
      <c r="AD601" s="11"/>
      <c r="AE601" s="11"/>
      <c r="AF601" s="11"/>
      <c r="AG601" s="11"/>
      <c r="AH601" s="11"/>
      <c r="AI601" s="11"/>
      <c r="AJ601" s="11"/>
      <c r="AK601" s="11"/>
      <c r="AL601" s="11"/>
      <c r="AM601" s="11"/>
      <c r="AN601" s="11"/>
      <c r="AO601" s="11"/>
      <c r="AP601" s="11"/>
      <c r="AQ601" s="11"/>
      <c r="AR601" s="11"/>
      <c r="AS601" s="11"/>
      <c r="AT601" s="11"/>
      <c r="AU601" s="11"/>
      <c r="AV601" s="11"/>
      <c r="AW601" s="11"/>
      <c r="AX601" s="11"/>
      <c r="AY601" s="11"/>
      <c r="AZ601" s="11"/>
      <c r="BA601" s="11"/>
      <c r="BB601" s="11"/>
      <c r="BC601" s="11"/>
      <c r="BD601" s="11"/>
      <c r="BE601" s="11"/>
      <c r="BF601" s="11"/>
      <c r="BG601" s="11"/>
      <c r="BH601" s="11"/>
      <c r="BI601" s="11"/>
      <c r="BJ601" s="11"/>
      <c r="BK601" s="11"/>
      <c r="BL601" s="11"/>
      <c r="BM601" s="11"/>
      <c r="BN601" s="11"/>
      <c r="BO601" s="11"/>
      <c r="BP601" s="11"/>
      <c r="BQ601" s="11"/>
      <c r="BR601" s="11"/>
      <c r="BS601" s="11"/>
      <c r="BT601" s="11"/>
      <c r="BU601" s="65"/>
      <c r="BV601" s="11"/>
      <c r="BW601" s="11"/>
      <c r="BX601" s="11"/>
      <c r="BY601" s="11"/>
      <c r="BZ601" s="11"/>
      <c r="CA601" s="11"/>
      <c r="CB601" s="11"/>
      <c r="CC601" s="11"/>
      <c r="CD601" s="11"/>
      <c r="CE601" s="11"/>
      <c r="CF601" s="11"/>
      <c r="CG601" s="11"/>
      <c r="CH601" s="11"/>
      <c r="CI601" s="11"/>
      <c r="CJ601" s="11"/>
      <c r="CK601" s="11"/>
      <c r="CL601" s="11"/>
      <c r="CM601" s="11"/>
      <c r="CN601" s="11"/>
      <c r="CO601" s="11"/>
      <c r="CP601" s="11"/>
      <c r="CQ601" s="11"/>
      <c r="CR601" s="11"/>
      <c r="CS601" s="11"/>
      <c r="CT601" s="11"/>
      <c r="CU601" s="11"/>
      <c r="CV601" s="11"/>
      <c r="CW601" s="11"/>
      <c r="CX601" s="11"/>
      <c r="CY601" s="11"/>
      <c r="CZ601" s="11"/>
      <c r="DA601" s="11"/>
      <c r="DB601" s="11"/>
      <c r="DC601" s="11"/>
      <c r="DD601" s="11"/>
      <c r="DE601" s="11"/>
      <c r="DF601" s="11"/>
      <c r="DG601" s="11"/>
      <c r="DH601" s="11"/>
      <c r="DI601" s="11"/>
      <c r="DJ601" s="11"/>
      <c r="DK601" s="11"/>
      <c r="DL601" s="11"/>
      <c r="DM601" s="11"/>
      <c r="DN601" s="11"/>
      <c r="DO601" s="11"/>
      <c r="DP601" s="11"/>
      <c r="DQ601" s="11"/>
      <c r="DR601" s="11"/>
      <c r="DS601" s="11"/>
      <c r="DT601" s="11"/>
      <c r="DU601" s="11"/>
      <c r="DV601" s="11"/>
      <c r="DW601" s="11"/>
      <c r="DX601" s="11"/>
    </row>
    <row r="602" spans="6:128" ht="12.75">
      <c r="F602" s="11"/>
      <c r="G602" s="9">
        <f t="shared" si="94"/>
        <v>599</v>
      </c>
      <c r="H602" s="8">
        <f t="shared" si="90"/>
        <v>157.3233785446707</v>
      </c>
      <c r="I602" s="8">
        <f t="shared" si="92"/>
        <v>-29.14368822387181</v>
      </c>
      <c r="J602" s="8">
        <f t="shared" si="91"/>
        <v>-17.511294546941855</v>
      </c>
      <c r="K602" s="8">
        <f t="shared" si="93"/>
        <v>139.81208399772885</v>
      </c>
      <c r="L602" s="8"/>
      <c r="M602" s="8">
        <v>100</v>
      </c>
      <c r="N602" s="8"/>
      <c r="O602" s="8"/>
      <c r="P602" s="64"/>
      <c r="Q602" s="11"/>
      <c r="R602" s="65"/>
      <c r="S602" s="65"/>
      <c r="T602" s="11"/>
      <c r="U602" s="65"/>
      <c r="V602" s="65"/>
      <c r="W602" s="11"/>
      <c r="X602" s="65"/>
      <c r="Y602" s="65"/>
      <c r="Z602" s="65"/>
      <c r="AA602" s="65"/>
      <c r="AB602" s="65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11"/>
      <c r="AN602" s="11"/>
      <c r="AO602" s="11"/>
      <c r="AP602" s="11"/>
      <c r="AQ602" s="11"/>
      <c r="AR602" s="11"/>
      <c r="AS602" s="11"/>
      <c r="AT602" s="11"/>
      <c r="AU602" s="11"/>
      <c r="AV602" s="11"/>
      <c r="AW602" s="11"/>
      <c r="AX602" s="11"/>
      <c r="AY602" s="11"/>
      <c r="AZ602" s="11"/>
      <c r="BA602" s="11"/>
      <c r="BB602" s="11"/>
      <c r="BC602" s="11"/>
      <c r="BD602" s="11"/>
      <c r="BE602" s="11"/>
      <c r="BF602" s="11"/>
      <c r="BG602" s="11"/>
      <c r="BH602" s="11"/>
      <c r="BI602" s="11"/>
      <c r="BJ602" s="11"/>
      <c r="BK602" s="11"/>
      <c r="BL602" s="11"/>
      <c r="BM602" s="11"/>
      <c r="BN602" s="11"/>
      <c r="BO602" s="11"/>
      <c r="BP602" s="11"/>
      <c r="BQ602" s="11"/>
      <c r="BR602" s="11"/>
      <c r="BS602" s="11"/>
      <c r="BT602" s="11"/>
      <c r="BU602" s="65"/>
      <c r="BV602" s="11"/>
      <c r="BW602" s="11"/>
      <c r="BX602" s="11"/>
      <c r="BY602" s="11"/>
      <c r="BZ602" s="11"/>
      <c r="CA602" s="11"/>
      <c r="CB602" s="11"/>
      <c r="CC602" s="11"/>
      <c r="CD602" s="11"/>
      <c r="CE602" s="11"/>
      <c r="CF602" s="11"/>
      <c r="CG602" s="11"/>
      <c r="CH602" s="11"/>
      <c r="CI602" s="11"/>
      <c r="CJ602" s="11"/>
      <c r="CK602" s="11"/>
      <c r="CL602" s="11"/>
      <c r="CM602" s="11"/>
      <c r="CN602" s="11"/>
      <c r="CO602" s="11"/>
      <c r="CP602" s="11"/>
      <c r="CQ602" s="11"/>
      <c r="CR602" s="11"/>
      <c r="CS602" s="11"/>
      <c r="CT602" s="11"/>
      <c r="CU602" s="11"/>
      <c r="CV602" s="11"/>
      <c r="CW602" s="11"/>
      <c r="CX602" s="11"/>
      <c r="CY602" s="11"/>
      <c r="CZ602" s="11"/>
      <c r="DA602" s="11"/>
      <c r="DB602" s="11"/>
      <c r="DC602" s="11"/>
      <c r="DD602" s="11"/>
      <c r="DE602" s="11"/>
      <c r="DF602" s="11"/>
      <c r="DG602" s="11"/>
      <c r="DH602" s="11"/>
      <c r="DI602" s="11"/>
      <c r="DJ602" s="11"/>
      <c r="DK602" s="11"/>
      <c r="DL602" s="11"/>
      <c r="DM602" s="11"/>
      <c r="DN602" s="11"/>
      <c r="DO602" s="11"/>
      <c r="DP602" s="11"/>
      <c r="DQ602" s="11"/>
      <c r="DR602" s="11"/>
      <c r="DS602" s="11"/>
      <c r="DT602" s="11"/>
      <c r="DU602" s="11"/>
      <c r="DV602" s="11"/>
      <c r="DW602" s="11"/>
      <c r="DX602" s="11"/>
    </row>
    <row r="603" spans="6:128" ht="12.75">
      <c r="F603" s="11"/>
      <c r="G603" s="9">
        <f t="shared" si="94"/>
        <v>600</v>
      </c>
      <c r="H603" s="8">
        <f t="shared" si="90"/>
        <v>157.26728839781018</v>
      </c>
      <c r="I603" s="8">
        <f t="shared" si="92"/>
        <v>-29.444863728670917</v>
      </c>
      <c r="J603" s="8">
        <f t="shared" si="91"/>
        <v>-16.999999999999993</v>
      </c>
      <c r="K603" s="8">
        <f t="shared" si="93"/>
        <v>140.26728839781018</v>
      </c>
      <c r="L603" s="8"/>
      <c r="M603" s="8">
        <v>101</v>
      </c>
      <c r="N603" s="8"/>
      <c r="O603" s="8"/>
      <c r="P603" s="64"/>
      <c r="Q603" s="11"/>
      <c r="R603" s="65"/>
      <c r="S603" s="65"/>
      <c r="T603" s="11"/>
      <c r="U603" s="65"/>
      <c r="V603" s="65"/>
      <c r="W603" s="11"/>
      <c r="X603" s="65"/>
      <c r="Y603" s="65"/>
      <c r="Z603" s="65"/>
      <c r="AA603" s="65"/>
      <c r="AB603" s="65"/>
      <c r="AC603" s="11"/>
      <c r="AD603" s="11"/>
      <c r="AE603" s="11"/>
      <c r="AF603" s="11"/>
      <c r="AG603" s="11"/>
      <c r="AH603" s="11"/>
      <c r="AI603" s="11"/>
      <c r="AJ603" s="11"/>
      <c r="AK603" s="11"/>
      <c r="AL603" s="11"/>
      <c r="AM603" s="11"/>
      <c r="AN603" s="11"/>
      <c r="AO603" s="11"/>
      <c r="AP603" s="11"/>
      <c r="AQ603" s="11"/>
      <c r="AR603" s="11"/>
      <c r="AS603" s="11"/>
      <c r="AT603" s="11"/>
      <c r="AU603" s="11"/>
      <c r="AV603" s="11"/>
      <c r="AW603" s="11"/>
      <c r="AX603" s="11"/>
      <c r="AY603" s="11"/>
      <c r="AZ603" s="11"/>
      <c r="BA603" s="11"/>
      <c r="BB603" s="11"/>
      <c r="BC603" s="11"/>
      <c r="BD603" s="11"/>
      <c r="BE603" s="11"/>
      <c r="BF603" s="11"/>
      <c r="BG603" s="11"/>
      <c r="BH603" s="11"/>
      <c r="BI603" s="11"/>
      <c r="BJ603" s="11"/>
      <c r="BK603" s="11"/>
      <c r="BL603" s="11"/>
      <c r="BM603" s="11"/>
      <c r="BN603" s="11"/>
      <c r="BO603" s="11"/>
      <c r="BP603" s="11"/>
      <c r="BQ603" s="11"/>
      <c r="BR603" s="11"/>
      <c r="BS603" s="11"/>
      <c r="BT603" s="11"/>
      <c r="BU603" s="65"/>
      <c r="BV603" s="11"/>
      <c r="BW603" s="11"/>
      <c r="BX603" s="11"/>
      <c r="BY603" s="11"/>
      <c r="BZ603" s="11"/>
      <c r="CA603" s="11"/>
      <c r="CB603" s="11"/>
      <c r="CC603" s="11"/>
      <c r="CD603" s="11"/>
      <c r="CE603" s="11"/>
      <c r="CF603" s="11"/>
      <c r="CG603" s="11"/>
      <c r="CH603" s="11"/>
      <c r="CI603" s="11"/>
      <c r="CJ603" s="11"/>
      <c r="CK603" s="11"/>
      <c r="CL603" s="11"/>
      <c r="CM603" s="11"/>
      <c r="CN603" s="11"/>
      <c r="CO603" s="11"/>
      <c r="CP603" s="11"/>
      <c r="CQ603" s="11"/>
      <c r="CR603" s="11"/>
      <c r="CS603" s="11"/>
      <c r="CT603" s="11"/>
      <c r="CU603" s="11"/>
      <c r="CV603" s="11"/>
      <c r="CW603" s="11"/>
      <c r="CX603" s="11"/>
      <c r="CY603" s="11"/>
      <c r="CZ603" s="11"/>
      <c r="DA603" s="11"/>
      <c r="DB603" s="11"/>
      <c r="DC603" s="11"/>
      <c r="DD603" s="11"/>
      <c r="DE603" s="11"/>
      <c r="DF603" s="11"/>
      <c r="DG603" s="11"/>
      <c r="DH603" s="11"/>
      <c r="DI603" s="11"/>
      <c r="DJ603" s="11"/>
      <c r="DK603" s="11"/>
      <c r="DL603" s="11"/>
      <c r="DM603" s="11"/>
      <c r="DN603" s="11"/>
      <c r="DO603" s="11"/>
      <c r="DP603" s="11"/>
      <c r="DQ603" s="11"/>
      <c r="DR603" s="11"/>
      <c r="DS603" s="11"/>
      <c r="DT603" s="11"/>
      <c r="DU603" s="11"/>
      <c r="DV603" s="11"/>
      <c r="DW603" s="11"/>
      <c r="DX603" s="11"/>
    </row>
    <row r="604" spans="6:128" ht="12.75">
      <c r="F604" s="11"/>
      <c r="G604" s="9">
        <f t="shared" si="94"/>
        <v>601</v>
      </c>
      <c r="H604" s="8">
        <f t="shared" si="90"/>
        <v>157.21229807261648</v>
      </c>
      <c r="I604" s="8">
        <f t="shared" si="92"/>
        <v>-29.73707004273947</v>
      </c>
      <c r="J604" s="8">
        <f t="shared" si="91"/>
        <v>-16.483527088375432</v>
      </c>
      <c r="K604" s="8">
        <f t="shared" si="93"/>
        <v>140.72877098424104</v>
      </c>
      <c r="L604" s="8"/>
      <c r="M604" s="8">
        <v>102</v>
      </c>
      <c r="N604" s="8"/>
      <c r="O604" s="8"/>
      <c r="P604" s="64"/>
      <c r="Q604" s="11"/>
      <c r="R604" s="65"/>
      <c r="S604" s="65"/>
      <c r="T604" s="11"/>
      <c r="U604" s="65"/>
      <c r="V604" s="65"/>
      <c r="W604" s="11"/>
      <c r="X604" s="65"/>
      <c r="Y604" s="65"/>
      <c r="Z604" s="65"/>
      <c r="AA604" s="65"/>
      <c r="AB604" s="65"/>
      <c r="AC604" s="11"/>
      <c r="AD604" s="11"/>
      <c r="AE604" s="11"/>
      <c r="AF604" s="11"/>
      <c r="AG604" s="11"/>
      <c r="AH604" s="11"/>
      <c r="AI604" s="11"/>
      <c r="AJ604" s="11"/>
      <c r="AK604" s="11"/>
      <c r="AL604" s="11"/>
      <c r="AM604" s="11"/>
      <c r="AN604" s="11"/>
      <c r="AO604" s="11"/>
      <c r="AP604" s="11"/>
      <c r="AQ604" s="11"/>
      <c r="AR604" s="11"/>
      <c r="AS604" s="11"/>
      <c r="AT604" s="11"/>
      <c r="AU604" s="11"/>
      <c r="AV604" s="11"/>
      <c r="AW604" s="11"/>
      <c r="AX604" s="11"/>
      <c r="AY604" s="11"/>
      <c r="AZ604" s="11"/>
      <c r="BA604" s="11"/>
      <c r="BB604" s="11"/>
      <c r="BC604" s="11"/>
      <c r="BD604" s="11"/>
      <c r="BE604" s="11"/>
      <c r="BF604" s="11"/>
      <c r="BG604" s="11"/>
      <c r="BH604" s="11"/>
      <c r="BI604" s="11"/>
      <c r="BJ604" s="11"/>
      <c r="BK604" s="11"/>
      <c r="BL604" s="11"/>
      <c r="BM604" s="11"/>
      <c r="BN604" s="11"/>
      <c r="BO604" s="11"/>
      <c r="BP604" s="11"/>
      <c r="BQ604" s="11"/>
      <c r="BR604" s="11"/>
      <c r="BS604" s="11"/>
      <c r="BT604" s="11"/>
      <c r="BU604" s="65"/>
      <c r="BV604" s="11"/>
      <c r="BW604" s="11"/>
      <c r="BX604" s="11"/>
      <c r="BY604" s="11"/>
      <c r="BZ604" s="11"/>
      <c r="CA604" s="11"/>
      <c r="CB604" s="11"/>
      <c r="CC604" s="11"/>
      <c r="CD604" s="11"/>
      <c r="CE604" s="11"/>
      <c r="CF604" s="11"/>
      <c r="CG604" s="11"/>
      <c r="CH604" s="11"/>
      <c r="CI604" s="11"/>
      <c r="CJ604" s="11"/>
      <c r="CK604" s="11"/>
      <c r="CL604" s="11"/>
      <c r="CM604" s="11"/>
      <c r="CN604" s="11"/>
      <c r="CO604" s="11"/>
      <c r="CP604" s="11"/>
      <c r="CQ604" s="11"/>
      <c r="CR604" s="11"/>
      <c r="CS604" s="11"/>
      <c r="CT604" s="11"/>
      <c r="CU604" s="11"/>
      <c r="CV604" s="11"/>
      <c r="CW604" s="11"/>
      <c r="CX604" s="11"/>
      <c r="CY604" s="11"/>
      <c r="CZ604" s="11"/>
      <c r="DA604" s="11"/>
      <c r="DB604" s="11"/>
      <c r="DC604" s="11"/>
      <c r="DD604" s="11"/>
      <c r="DE604" s="11"/>
      <c r="DF604" s="11"/>
      <c r="DG604" s="11"/>
      <c r="DH604" s="11"/>
      <c r="DI604" s="11"/>
      <c r="DJ604" s="11"/>
      <c r="DK604" s="11"/>
      <c r="DL604" s="11"/>
      <c r="DM604" s="11"/>
      <c r="DN604" s="11"/>
      <c r="DO604" s="11"/>
      <c r="DP604" s="11"/>
      <c r="DQ604" s="11"/>
      <c r="DR604" s="11"/>
      <c r="DS604" s="11"/>
      <c r="DT604" s="11"/>
      <c r="DU604" s="11"/>
      <c r="DV604" s="11"/>
      <c r="DW604" s="11"/>
      <c r="DX604" s="11"/>
    </row>
    <row r="605" spans="6:128" ht="12.75">
      <c r="F605" s="11"/>
      <c r="G605" s="9">
        <f t="shared" si="94"/>
        <v>602</v>
      </c>
      <c r="H605" s="8">
        <f t="shared" si="90"/>
        <v>157.1584757555058</v>
      </c>
      <c r="I605" s="8">
        <f t="shared" si="92"/>
        <v>-30.020218157203512</v>
      </c>
      <c r="J605" s="8">
        <f t="shared" si="91"/>
        <v>-15.962033134720294</v>
      </c>
      <c r="K605" s="8">
        <f t="shared" si="93"/>
        <v>141.19644262078552</v>
      </c>
      <c r="L605" s="8"/>
      <c r="M605" s="8">
        <v>103</v>
      </c>
      <c r="N605" s="8"/>
      <c r="O605" s="8"/>
      <c r="P605" s="64"/>
      <c r="Q605" s="11"/>
      <c r="R605" s="65"/>
      <c r="S605" s="65"/>
      <c r="T605" s="11"/>
      <c r="U605" s="65"/>
      <c r="V605" s="65"/>
      <c r="W605" s="11"/>
      <c r="X605" s="65"/>
      <c r="Y605" s="65"/>
      <c r="Z605" s="65"/>
      <c r="AA605" s="65"/>
      <c r="AB605" s="65"/>
      <c r="AC605" s="11"/>
      <c r="AD605" s="11"/>
      <c r="AE605" s="11"/>
      <c r="AF605" s="11"/>
      <c r="AG605" s="11"/>
      <c r="AH605" s="11"/>
      <c r="AI605" s="11"/>
      <c r="AJ605" s="11"/>
      <c r="AK605" s="11"/>
      <c r="AL605" s="11"/>
      <c r="AM605" s="11"/>
      <c r="AN605" s="11"/>
      <c r="AO605" s="11"/>
      <c r="AP605" s="11"/>
      <c r="AQ605" s="11"/>
      <c r="AR605" s="11"/>
      <c r="AS605" s="11"/>
      <c r="AT605" s="11"/>
      <c r="AU605" s="11"/>
      <c r="AV605" s="11"/>
      <c r="AW605" s="11"/>
      <c r="AX605" s="11"/>
      <c r="AY605" s="11"/>
      <c r="AZ605" s="11"/>
      <c r="BA605" s="11"/>
      <c r="BB605" s="11"/>
      <c r="BC605" s="11"/>
      <c r="BD605" s="11"/>
      <c r="BE605" s="11"/>
      <c r="BF605" s="11"/>
      <c r="BG605" s="11"/>
      <c r="BH605" s="11"/>
      <c r="BI605" s="11"/>
      <c r="BJ605" s="11"/>
      <c r="BK605" s="11"/>
      <c r="BL605" s="11"/>
      <c r="BM605" s="11"/>
      <c r="BN605" s="11"/>
      <c r="BO605" s="11"/>
      <c r="BP605" s="11"/>
      <c r="BQ605" s="11"/>
      <c r="BR605" s="11"/>
      <c r="BS605" s="11"/>
      <c r="BT605" s="11"/>
      <c r="BU605" s="65"/>
      <c r="BV605" s="11"/>
      <c r="BW605" s="11"/>
      <c r="BX605" s="11"/>
      <c r="BY605" s="11"/>
      <c r="BZ605" s="11"/>
      <c r="CA605" s="11"/>
      <c r="CB605" s="11"/>
      <c r="CC605" s="11"/>
      <c r="CD605" s="11"/>
      <c r="CE605" s="11"/>
      <c r="CF605" s="11"/>
      <c r="CG605" s="11"/>
      <c r="CH605" s="11"/>
      <c r="CI605" s="11"/>
      <c r="CJ605" s="11"/>
      <c r="CK605" s="11"/>
      <c r="CL605" s="11"/>
      <c r="CM605" s="11"/>
      <c r="CN605" s="11"/>
      <c r="CO605" s="11"/>
      <c r="CP605" s="11"/>
      <c r="CQ605" s="11"/>
      <c r="CR605" s="11"/>
      <c r="CS605" s="11"/>
      <c r="CT605" s="11"/>
      <c r="CU605" s="11"/>
      <c r="CV605" s="11"/>
      <c r="CW605" s="11"/>
      <c r="CX605" s="11"/>
      <c r="CY605" s="11"/>
      <c r="CZ605" s="11"/>
      <c r="DA605" s="11"/>
      <c r="DB605" s="11"/>
      <c r="DC605" s="11"/>
      <c r="DD605" s="11"/>
      <c r="DE605" s="11"/>
      <c r="DF605" s="11"/>
      <c r="DG605" s="11"/>
      <c r="DH605" s="11"/>
      <c r="DI605" s="11"/>
      <c r="DJ605" s="11"/>
      <c r="DK605" s="11"/>
      <c r="DL605" s="11"/>
      <c r="DM605" s="11"/>
      <c r="DN605" s="11"/>
      <c r="DO605" s="11"/>
      <c r="DP605" s="11"/>
      <c r="DQ605" s="11"/>
      <c r="DR605" s="11"/>
      <c r="DS605" s="11"/>
      <c r="DT605" s="11"/>
      <c r="DU605" s="11"/>
      <c r="DV605" s="11"/>
      <c r="DW605" s="11"/>
      <c r="DX605" s="11"/>
    </row>
    <row r="606" spans="6:128" ht="12.75">
      <c r="F606" s="11"/>
      <c r="G606" s="9">
        <f t="shared" si="94"/>
        <v>603</v>
      </c>
      <c r="H606" s="8">
        <f t="shared" si="90"/>
        <v>157.10588825430747</v>
      </c>
      <c r="I606" s="8">
        <f t="shared" si="92"/>
        <v>-30.294221822404516</v>
      </c>
      <c r="J606" s="8">
        <f t="shared" si="91"/>
        <v>-15.435676991144577</v>
      </c>
      <c r="K606" s="8">
        <f t="shared" si="93"/>
        <v>141.67021126316288</v>
      </c>
      <c r="L606" s="8"/>
      <c r="M606" s="8">
        <v>104</v>
      </c>
      <c r="N606" s="8"/>
      <c r="O606" s="8"/>
      <c r="P606" s="64"/>
      <c r="Q606" s="11"/>
      <c r="R606" s="65"/>
      <c r="S606" s="65"/>
      <c r="T606" s="11"/>
      <c r="U606" s="65"/>
      <c r="V606" s="65"/>
      <c r="W606" s="11"/>
      <c r="X606" s="65"/>
      <c r="Y606" s="65"/>
      <c r="Z606" s="65"/>
      <c r="AA606" s="65"/>
      <c r="AB606" s="65"/>
      <c r="AC606" s="11"/>
      <c r="AD606" s="11"/>
      <c r="AE606" s="11"/>
      <c r="AF606" s="11"/>
      <c r="AG606" s="11"/>
      <c r="AH606" s="11"/>
      <c r="AI606" s="11"/>
      <c r="AJ606" s="11"/>
      <c r="AK606" s="11"/>
      <c r="AL606" s="11"/>
      <c r="AM606" s="11"/>
      <c r="AN606" s="11"/>
      <c r="AO606" s="11"/>
      <c r="AP606" s="11"/>
      <c r="AQ606" s="11"/>
      <c r="AR606" s="11"/>
      <c r="AS606" s="11"/>
      <c r="AT606" s="11"/>
      <c r="AU606" s="11"/>
      <c r="AV606" s="11"/>
      <c r="AW606" s="11"/>
      <c r="AX606" s="11"/>
      <c r="AY606" s="11"/>
      <c r="AZ606" s="11"/>
      <c r="BA606" s="11"/>
      <c r="BB606" s="11"/>
      <c r="BC606" s="11"/>
      <c r="BD606" s="11"/>
      <c r="BE606" s="11"/>
      <c r="BF606" s="11"/>
      <c r="BG606" s="11"/>
      <c r="BH606" s="11"/>
      <c r="BI606" s="11"/>
      <c r="BJ606" s="11"/>
      <c r="BK606" s="11"/>
      <c r="BL606" s="11"/>
      <c r="BM606" s="11"/>
      <c r="BN606" s="11"/>
      <c r="BO606" s="11"/>
      <c r="BP606" s="11"/>
      <c r="BQ606" s="11"/>
      <c r="BR606" s="11"/>
      <c r="BS606" s="11"/>
      <c r="BT606" s="11"/>
      <c r="BU606" s="65"/>
      <c r="BV606" s="11"/>
      <c r="BW606" s="11"/>
      <c r="BX606" s="11"/>
      <c r="BY606" s="11"/>
      <c r="BZ606" s="11"/>
      <c r="CA606" s="11"/>
      <c r="CB606" s="11"/>
      <c r="CC606" s="11"/>
      <c r="CD606" s="11"/>
      <c r="CE606" s="11"/>
      <c r="CF606" s="11"/>
      <c r="CG606" s="11"/>
      <c r="CH606" s="11"/>
      <c r="CI606" s="11"/>
      <c r="CJ606" s="11"/>
      <c r="CK606" s="11"/>
      <c r="CL606" s="11"/>
      <c r="CM606" s="11"/>
      <c r="CN606" s="11"/>
      <c r="CO606" s="11"/>
      <c r="CP606" s="11"/>
      <c r="CQ606" s="11"/>
      <c r="CR606" s="11"/>
      <c r="CS606" s="11"/>
      <c r="CT606" s="11"/>
      <c r="CU606" s="11"/>
      <c r="CV606" s="11"/>
      <c r="CW606" s="11"/>
      <c r="CX606" s="11"/>
      <c r="CY606" s="11"/>
      <c r="CZ606" s="11"/>
      <c r="DA606" s="11"/>
      <c r="DB606" s="11"/>
      <c r="DC606" s="11"/>
      <c r="DD606" s="11"/>
      <c r="DE606" s="11"/>
      <c r="DF606" s="11"/>
      <c r="DG606" s="11"/>
      <c r="DH606" s="11"/>
      <c r="DI606" s="11"/>
      <c r="DJ606" s="11"/>
      <c r="DK606" s="11"/>
      <c r="DL606" s="11"/>
      <c r="DM606" s="11"/>
      <c r="DN606" s="11"/>
      <c r="DO606" s="11"/>
      <c r="DP606" s="11"/>
      <c r="DQ606" s="11"/>
      <c r="DR606" s="11"/>
      <c r="DS606" s="11"/>
      <c r="DT606" s="11"/>
      <c r="DU606" s="11"/>
      <c r="DV606" s="11"/>
      <c r="DW606" s="11"/>
      <c r="DX606" s="11"/>
    </row>
    <row r="607" spans="6:128" ht="12.75">
      <c r="F607" s="11"/>
      <c r="G607" s="9">
        <f t="shared" si="94"/>
        <v>604</v>
      </c>
      <c r="H607" s="8">
        <f t="shared" si="90"/>
        <v>157.05460091083538</v>
      </c>
      <c r="I607" s="8">
        <f t="shared" si="92"/>
        <v>-30.558997574171666</v>
      </c>
      <c r="J607" s="8">
        <f t="shared" si="91"/>
        <v>-14.90461899082865</v>
      </c>
      <c r="K607" s="8">
        <f t="shared" si="93"/>
        <v>142.14998192000672</v>
      </c>
      <c r="L607" s="8"/>
      <c r="M607" s="8">
        <v>105</v>
      </c>
      <c r="N607" s="8"/>
      <c r="O607" s="8"/>
      <c r="P607" s="64"/>
      <c r="Q607" s="11"/>
      <c r="R607" s="65"/>
      <c r="S607" s="65"/>
      <c r="T607" s="11"/>
      <c r="U607" s="65"/>
      <c r="V607" s="65"/>
      <c r="W607" s="11"/>
      <c r="X607" s="65"/>
      <c r="Y607" s="65"/>
      <c r="Z607" s="65"/>
      <c r="AA607" s="65"/>
      <c r="AB607" s="65"/>
      <c r="AC607" s="11"/>
      <c r="AD607" s="11"/>
      <c r="AE607" s="11"/>
      <c r="AF607" s="11"/>
      <c r="AG607" s="11"/>
      <c r="AH607" s="11"/>
      <c r="AI607" s="11"/>
      <c r="AJ607" s="11"/>
      <c r="AK607" s="11"/>
      <c r="AL607" s="11"/>
      <c r="AM607" s="11"/>
      <c r="AN607" s="11"/>
      <c r="AO607" s="11"/>
      <c r="AP607" s="11"/>
      <c r="AQ607" s="11"/>
      <c r="AR607" s="11"/>
      <c r="AS607" s="11"/>
      <c r="AT607" s="11"/>
      <c r="AU607" s="11"/>
      <c r="AV607" s="11"/>
      <c r="AW607" s="11"/>
      <c r="AX607" s="11"/>
      <c r="AY607" s="11"/>
      <c r="AZ607" s="11"/>
      <c r="BA607" s="11"/>
      <c r="BB607" s="11"/>
      <c r="BC607" s="11"/>
      <c r="BD607" s="11"/>
      <c r="BE607" s="11"/>
      <c r="BF607" s="11"/>
      <c r="BG607" s="11"/>
      <c r="BH607" s="11"/>
      <c r="BI607" s="11"/>
      <c r="BJ607" s="11"/>
      <c r="BK607" s="11"/>
      <c r="BL607" s="11"/>
      <c r="BM607" s="11"/>
      <c r="BN607" s="11"/>
      <c r="BO607" s="11"/>
      <c r="BP607" s="11"/>
      <c r="BQ607" s="11"/>
      <c r="BR607" s="11"/>
      <c r="BS607" s="11"/>
      <c r="BT607" s="11"/>
      <c r="BU607" s="65"/>
      <c r="BV607" s="11"/>
      <c r="BW607" s="11"/>
      <c r="BX607" s="11"/>
      <c r="BY607" s="11"/>
      <c r="BZ607" s="11"/>
      <c r="CA607" s="11"/>
      <c r="CB607" s="11"/>
      <c r="CC607" s="11"/>
      <c r="CD607" s="11"/>
      <c r="CE607" s="11"/>
      <c r="CF607" s="11"/>
      <c r="CG607" s="11"/>
      <c r="CH607" s="11"/>
      <c r="CI607" s="11"/>
      <c r="CJ607" s="11"/>
      <c r="CK607" s="11"/>
      <c r="CL607" s="11"/>
      <c r="CM607" s="11"/>
      <c r="CN607" s="11"/>
      <c r="CO607" s="11"/>
      <c r="CP607" s="11"/>
      <c r="CQ607" s="11"/>
      <c r="CR607" s="11"/>
      <c r="CS607" s="11"/>
      <c r="CT607" s="11"/>
      <c r="CU607" s="11"/>
      <c r="CV607" s="11"/>
      <c r="CW607" s="11"/>
      <c r="CX607" s="11"/>
      <c r="CY607" s="11"/>
      <c r="CZ607" s="11"/>
      <c r="DA607" s="11"/>
      <c r="DB607" s="11"/>
      <c r="DC607" s="11"/>
      <c r="DD607" s="11"/>
      <c r="DE607" s="11"/>
      <c r="DF607" s="11"/>
      <c r="DG607" s="11"/>
      <c r="DH607" s="11"/>
      <c r="DI607" s="11"/>
      <c r="DJ607" s="11"/>
      <c r="DK607" s="11"/>
      <c r="DL607" s="11"/>
      <c r="DM607" s="11"/>
      <c r="DN607" s="11"/>
      <c r="DO607" s="11"/>
      <c r="DP607" s="11"/>
      <c r="DQ607" s="11"/>
      <c r="DR607" s="11"/>
      <c r="DS607" s="11"/>
      <c r="DT607" s="11"/>
      <c r="DU607" s="11"/>
      <c r="DV607" s="11"/>
      <c r="DW607" s="11"/>
      <c r="DX607" s="11"/>
    </row>
    <row r="608" spans="6:128" ht="12.75">
      <c r="F608" s="11"/>
      <c r="G608" s="9">
        <f t="shared" si="94"/>
        <v>605</v>
      </c>
      <c r="H608" s="8">
        <f t="shared" si="90"/>
        <v>157.0046775150383</v>
      </c>
      <c r="I608" s="8">
        <f t="shared" si="92"/>
        <v>-30.8144647592461</v>
      </c>
      <c r="J608" s="8">
        <f t="shared" si="91"/>
        <v>-14.369020899183779</v>
      </c>
      <c r="K608" s="8">
        <f t="shared" si="93"/>
        <v>142.63565661585454</v>
      </c>
      <c r="L608" s="8"/>
      <c r="M608" s="8">
        <v>106</v>
      </c>
      <c r="N608" s="8"/>
      <c r="O608" s="8"/>
      <c r="P608" s="64"/>
      <c r="Q608" s="11"/>
      <c r="R608" s="65"/>
      <c r="S608" s="65"/>
      <c r="T608" s="11"/>
      <c r="U608" s="65"/>
      <c r="V608" s="65"/>
      <c r="W608" s="11"/>
      <c r="X608" s="65"/>
      <c r="Y608" s="65"/>
      <c r="Z608" s="65"/>
      <c r="AA608" s="65"/>
      <c r="AB608" s="65"/>
      <c r="AC608" s="11"/>
      <c r="AD608" s="11"/>
      <c r="AE608" s="11"/>
      <c r="AF608" s="11"/>
      <c r="AG608" s="11"/>
      <c r="AH608" s="11"/>
      <c r="AI608" s="11"/>
      <c r="AJ608" s="11"/>
      <c r="AK608" s="11"/>
      <c r="AL608" s="11"/>
      <c r="AM608" s="11"/>
      <c r="AN608" s="11"/>
      <c r="AO608" s="11"/>
      <c r="AP608" s="11"/>
      <c r="AQ608" s="11"/>
      <c r="AR608" s="11"/>
      <c r="AS608" s="11"/>
      <c r="AT608" s="11"/>
      <c r="AU608" s="11"/>
      <c r="AV608" s="11"/>
      <c r="AW608" s="11"/>
      <c r="AX608" s="11"/>
      <c r="AY608" s="11"/>
      <c r="AZ608" s="11"/>
      <c r="BA608" s="11"/>
      <c r="BB608" s="11"/>
      <c r="BC608" s="11"/>
      <c r="BD608" s="11"/>
      <c r="BE608" s="11"/>
      <c r="BF608" s="11"/>
      <c r="BG608" s="11"/>
      <c r="BH608" s="11"/>
      <c r="BI608" s="11"/>
      <c r="BJ608" s="11"/>
      <c r="BK608" s="11"/>
      <c r="BL608" s="11"/>
      <c r="BM608" s="11"/>
      <c r="BN608" s="11"/>
      <c r="BO608" s="11"/>
      <c r="BP608" s="11"/>
      <c r="BQ608" s="11"/>
      <c r="BR608" s="11"/>
      <c r="BS608" s="11"/>
      <c r="BT608" s="11"/>
      <c r="BU608" s="65"/>
      <c r="BV608" s="11"/>
      <c r="BW608" s="11"/>
      <c r="BX608" s="11"/>
      <c r="BY608" s="11"/>
      <c r="BZ608" s="11"/>
      <c r="CA608" s="11"/>
      <c r="CB608" s="11"/>
      <c r="CC608" s="11"/>
      <c r="CD608" s="11"/>
      <c r="CE608" s="11"/>
      <c r="CF608" s="11"/>
      <c r="CG608" s="11"/>
      <c r="CH608" s="11"/>
      <c r="CI608" s="11"/>
      <c r="CJ608" s="11"/>
      <c r="CK608" s="11"/>
      <c r="CL608" s="11"/>
      <c r="CM608" s="11"/>
      <c r="CN608" s="11"/>
      <c r="CO608" s="11"/>
      <c r="CP608" s="11"/>
      <c r="CQ608" s="11"/>
      <c r="CR608" s="11"/>
      <c r="CS608" s="11"/>
      <c r="CT608" s="11"/>
      <c r="CU608" s="11"/>
      <c r="CV608" s="11"/>
      <c r="CW608" s="11"/>
      <c r="CX608" s="11"/>
      <c r="CY608" s="11"/>
      <c r="CZ608" s="11"/>
      <c r="DA608" s="11"/>
      <c r="DB608" s="11"/>
      <c r="DC608" s="11"/>
      <c r="DD608" s="11"/>
      <c r="DE608" s="11"/>
      <c r="DF608" s="11"/>
      <c r="DG608" s="11"/>
      <c r="DH608" s="11"/>
      <c r="DI608" s="11"/>
      <c r="DJ608" s="11"/>
      <c r="DK608" s="11"/>
      <c r="DL608" s="11"/>
      <c r="DM608" s="11"/>
      <c r="DN608" s="11"/>
      <c r="DO608" s="11"/>
      <c r="DP608" s="11"/>
      <c r="DQ608" s="11"/>
      <c r="DR608" s="11"/>
      <c r="DS608" s="11"/>
      <c r="DT608" s="11"/>
      <c r="DU608" s="11"/>
      <c r="DV608" s="11"/>
      <c r="DW608" s="11"/>
      <c r="DX608" s="11"/>
    </row>
    <row r="609" spans="6:128" ht="12.75">
      <c r="F609" s="11"/>
      <c r="G609" s="9">
        <f t="shared" si="94"/>
        <v>606</v>
      </c>
      <c r="H609" s="8">
        <f t="shared" si="90"/>
        <v>156.95618022086478</v>
      </c>
      <c r="I609" s="8">
        <f t="shared" si="92"/>
        <v>-31.060545559848418</v>
      </c>
      <c r="J609" s="8">
        <f t="shared" si="91"/>
        <v>-13.829045864577239</v>
      </c>
      <c r="K609" s="8">
        <f t="shared" si="93"/>
        <v>143.12713435628754</v>
      </c>
      <c r="L609" s="8"/>
      <c r="M609" s="8">
        <v>107</v>
      </c>
      <c r="N609" s="8"/>
      <c r="O609" s="8"/>
      <c r="P609" s="64"/>
      <c r="Q609" s="11"/>
      <c r="R609" s="65"/>
      <c r="S609" s="65"/>
      <c r="T609" s="11"/>
      <c r="U609" s="65"/>
      <c r="V609" s="65"/>
      <c r="W609" s="11"/>
      <c r="X609" s="65"/>
      <c r="Y609" s="65"/>
      <c r="Z609" s="65"/>
      <c r="AA609" s="65"/>
      <c r="AB609" s="65"/>
      <c r="AC609" s="11"/>
      <c r="AD609" s="11"/>
      <c r="AE609" s="11"/>
      <c r="AF609" s="11"/>
      <c r="AG609" s="11"/>
      <c r="AH609" s="11"/>
      <c r="AI609" s="11"/>
      <c r="AJ609" s="11"/>
      <c r="AK609" s="11"/>
      <c r="AL609" s="11"/>
      <c r="AM609" s="11"/>
      <c r="AN609" s="11"/>
      <c r="AO609" s="11"/>
      <c r="AP609" s="11"/>
      <c r="AQ609" s="11"/>
      <c r="AR609" s="11"/>
      <c r="AS609" s="11"/>
      <c r="AT609" s="11"/>
      <c r="AU609" s="11"/>
      <c r="AV609" s="11"/>
      <c r="AW609" s="11"/>
      <c r="AX609" s="11"/>
      <c r="AY609" s="11"/>
      <c r="AZ609" s="11"/>
      <c r="BA609" s="11"/>
      <c r="BB609" s="11"/>
      <c r="BC609" s="11"/>
      <c r="BD609" s="11"/>
      <c r="BE609" s="11"/>
      <c r="BF609" s="11"/>
      <c r="BG609" s="11"/>
      <c r="BH609" s="11"/>
      <c r="BI609" s="11"/>
      <c r="BJ609" s="11"/>
      <c r="BK609" s="11"/>
      <c r="BL609" s="11"/>
      <c r="BM609" s="11"/>
      <c r="BN609" s="11"/>
      <c r="BO609" s="11"/>
      <c r="BP609" s="11"/>
      <c r="BQ609" s="11"/>
      <c r="BR609" s="11"/>
      <c r="BS609" s="11"/>
      <c r="BT609" s="11"/>
      <c r="BU609" s="65"/>
      <c r="BV609" s="11"/>
      <c r="BW609" s="11"/>
      <c r="BX609" s="11"/>
      <c r="BY609" s="11"/>
      <c r="BZ609" s="11"/>
      <c r="CA609" s="11"/>
      <c r="CB609" s="11"/>
      <c r="CC609" s="11"/>
      <c r="CD609" s="11"/>
      <c r="CE609" s="11"/>
      <c r="CF609" s="11"/>
      <c r="CG609" s="11"/>
      <c r="CH609" s="11"/>
      <c r="CI609" s="11"/>
      <c r="CJ609" s="11"/>
      <c r="CK609" s="11"/>
      <c r="CL609" s="11"/>
      <c r="CM609" s="11"/>
      <c r="CN609" s="11"/>
      <c r="CO609" s="11"/>
      <c r="CP609" s="11"/>
      <c r="CQ609" s="11"/>
      <c r="CR609" s="11"/>
      <c r="CS609" s="11"/>
      <c r="CT609" s="11"/>
      <c r="CU609" s="11"/>
      <c r="CV609" s="11"/>
      <c r="CW609" s="11"/>
      <c r="CX609" s="11"/>
      <c r="CY609" s="11"/>
      <c r="CZ609" s="11"/>
      <c r="DA609" s="11"/>
      <c r="DB609" s="11"/>
      <c r="DC609" s="11"/>
      <c r="DD609" s="11"/>
      <c r="DE609" s="11"/>
      <c r="DF609" s="11"/>
      <c r="DG609" s="11"/>
      <c r="DH609" s="11"/>
      <c r="DI609" s="11"/>
      <c r="DJ609" s="11"/>
      <c r="DK609" s="11"/>
      <c r="DL609" s="11"/>
      <c r="DM609" s="11"/>
      <c r="DN609" s="11"/>
      <c r="DO609" s="11"/>
      <c r="DP609" s="11"/>
      <c r="DQ609" s="11"/>
      <c r="DR609" s="11"/>
      <c r="DS609" s="11"/>
      <c r="DT609" s="11"/>
      <c r="DU609" s="11"/>
      <c r="DV609" s="11"/>
      <c r="DW609" s="11"/>
      <c r="DX609" s="11"/>
    </row>
    <row r="610" spans="6:128" ht="12.75">
      <c r="F610" s="11"/>
      <c r="G610" s="9">
        <f t="shared" si="94"/>
        <v>607</v>
      </c>
      <c r="H610" s="8">
        <f t="shared" si="90"/>
        <v>156.90916946397587</v>
      </c>
      <c r="I610" s="8">
        <f t="shared" si="92"/>
        <v>-31.297165017382966</v>
      </c>
      <c r="J610" s="8">
        <f t="shared" si="91"/>
        <v>-13.284858368635318</v>
      </c>
      <c r="K610" s="8">
        <f t="shared" si="93"/>
        <v>143.62431109534054</v>
      </c>
      <c r="L610" s="8"/>
      <c r="M610" s="8">
        <v>108</v>
      </c>
      <c r="N610" s="8"/>
      <c r="O610" s="8"/>
      <c r="P610" s="64"/>
      <c r="Q610" s="11"/>
      <c r="R610" s="65"/>
      <c r="S610" s="65"/>
      <c r="T610" s="11"/>
      <c r="U610" s="65"/>
      <c r="V610" s="65"/>
      <c r="W610" s="11"/>
      <c r="X610" s="65"/>
      <c r="Y610" s="65"/>
      <c r="Z610" s="65"/>
      <c r="AA610" s="65"/>
      <c r="AB610" s="65"/>
      <c r="AC610" s="11"/>
      <c r="AD610" s="11"/>
      <c r="AE610" s="11"/>
      <c r="AF610" s="11"/>
      <c r="AG610" s="11"/>
      <c r="AH610" s="11"/>
      <c r="AI610" s="11"/>
      <c r="AJ610" s="11"/>
      <c r="AK610" s="11"/>
      <c r="AL610" s="11"/>
      <c r="AM610" s="11"/>
      <c r="AN610" s="11"/>
      <c r="AO610" s="11"/>
      <c r="AP610" s="11"/>
      <c r="AQ610" s="11"/>
      <c r="AR610" s="11"/>
      <c r="AS610" s="11"/>
      <c r="AT610" s="11"/>
      <c r="AU610" s="11"/>
      <c r="AV610" s="11"/>
      <c r="AW610" s="11"/>
      <c r="AX610" s="11"/>
      <c r="AY610" s="11"/>
      <c r="AZ610" s="11"/>
      <c r="BA610" s="11"/>
      <c r="BB610" s="11"/>
      <c r="BC610" s="11"/>
      <c r="BD610" s="11"/>
      <c r="BE610" s="11"/>
      <c r="BF610" s="11"/>
      <c r="BG610" s="11"/>
      <c r="BH610" s="11"/>
      <c r="BI610" s="11"/>
      <c r="BJ610" s="11"/>
      <c r="BK610" s="11"/>
      <c r="BL610" s="11"/>
      <c r="BM610" s="11"/>
      <c r="BN610" s="11"/>
      <c r="BO610" s="11"/>
      <c r="BP610" s="11"/>
      <c r="BQ610" s="11"/>
      <c r="BR610" s="11"/>
      <c r="BS610" s="11"/>
      <c r="BT610" s="11"/>
      <c r="BU610" s="65"/>
      <c r="BV610" s="11"/>
      <c r="BW610" s="11"/>
      <c r="BX610" s="11"/>
      <c r="BY610" s="11"/>
      <c r="BZ610" s="11"/>
      <c r="CA610" s="11"/>
      <c r="CB610" s="11"/>
      <c r="CC610" s="11"/>
      <c r="CD610" s="11"/>
      <c r="CE610" s="11"/>
      <c r="CF610" s="11"/>
      <c r="CG610" s="11"/>
      <c r="CH610" s="11"/>
      <c r="CI610" s="11"/>
      <c r="CJ610" s="11"/>
      <c r="CK610" s="11"/>
      <c r="CL610" s="11"/>
      <c r="CM610" s="11"/>
      <c r="CN610" s="11"/>
      <c r="CO610" s="11"/>
      <c r="CP610" s="11"/>
      <c r="CQ610" s="11"/>
      <c r="CR610" s="11"/>
      <c r="CS610" s="11"/>
      <c r="CT610" s="11"/>
      <c r="CU610" s="11"/>
      <c r="CV610" s="11"/>
      <c r="CW610" s="11"/>
      <c r="CX610" s="11"/>
      <c r="CY610" s="11"/>
      <c r="CZ610" s="11"/>
      <c r="DA610" s="11"/>
      <c r="DB610" s="11"/>
      <c r="DC610" s="11"/>
      <c r="DD610" s="11"/>
      <c r="DE610" s="11"/>
      <c r="DF610" s="11"/>
      <c r="DG610" s="11"/>
      <c r="DH610" s="11"/>
      <c r="DI610" s="11"/>
      <c r="DJ610" s="11"/>
      <c r="DK610" s="11"/>
      <c r="DL610" s="11"/>
      <c r="DM610" s="11"/>
      <c r="DN610" s="11"/>
      <c r="DO610" s="11"/>
      <c r="DP610" s="11"/>
      <c r="DQ610" s="11"/>
      <c r="DR610" s="11"/>
      <c r="DS610" s="11"/>
      <c r="DT610" s="11"/>
      <c r="DU610" s="11"/>
      <c r="DV610" s="11"/>
      <c r="DW610" s="11"/>
      <c r="DX610" s="11"/>
    </row>
    <row r="611" spans="6:128" ht="12.75">
      <c r="F611" s="11"/>
      <c r="G611" s="9">
        <f t="shared" si="94"/>
        <v>608</v>
      </c>
      <c r="H611" s="8">
        <f t="shared" si="90"/>
        <v>156.86370388144053</v>
      </c>
      <c r="I611" s="8">
        <f t="shared" si="92"/>
        <v>-31.524251055270753</v>
      </c>
      <c r="J611" s="8">
        <f t="shared" si="91"/>
        <v>-12.736624176141055</v>
      </c>
      <c r="K611" s="8">
        <f t="shared" si="93"/>
        <v>144.12707970529948</v>
      </c>
      <c r="L611" s="8"/>
      <c r="M611" s="8">
        <v>109</v>
      </c>
      <c r="N611" s="8"/>
      <c r="O611" s="8"/>
      <c r="P611" s="64"/>
      <c r="Q611" s="11"/>
      <c r="R611" s="65"/>
      <c r="S611" s="65"/>
      <c r="T611" s="11"/>
      <c r="U611" s="65"/>
      <c r="V611" s="65"/>
      <c r="W611" s="11"/>
      <c r="X611" s="65"/>
      <c r="Y611" s="65"/>
      <c r="Z611" s="65"/>
      <c r="AA611" s="65"/>
      <c r="AB611" s="65"/>
      <c r="AC611" s="11"/>
      <c r="AD611" s="11"/>
      <c r="AE611" s="11"/>
      <c r="AF611" s="11"/>
      <c r="AG611" s="11"/>
      <c r="AH611" s="11"/>
      <c r="AI611" s="11"/>
      <c r="AJ611" s="11"/>
      <c r="AK611" s="11"/>
      <c r="AL611" s="11"/>
      <c r="AM611" s="11"/>
      <c r="AN611" s="11"/>
      <c r="AO611" s="11"/>
      <c r="AP611" s="11"/>
      <c r="AQ611" s="11"/>
      <c r="AR611" s="11"/>
      <c r="AS611" s="11"/>
      <c r="AT611" s="11"/>
      <c r="AU611" s="11"/>
      <c r="AV611" s="11"/>
      <c r="AW611" s="11"/>
      <c r="AX611" s="11"/>
      <c r="AY611" s="11"/>
      <c r="AZ611" s="11"/>
      <c r="BA611" s="11"/>
      <c r="BB611" s="11"/>
      <c r="BC611" s="11"/>
      <c r="BD611" s="11"/>
      <c r="BE611" s="11"/>
      <c r="BF611" s="11"/>
      <c r="BG611" s="11"/>
      <c r="BH611" s="11"/>
      <c r="BI611" s="11"/>
      <c r="BJ611" s="11"/>
      <c r="BK611" s="11"/>
      <c r="BL611" s="11"/>
      <c r="BM611" s="11"/>
      <c r="BN611" s="11"/>
      <c r="BO611" s="11"/>
      <c r="BP611" s="11"/>
      <c r="BQ611" s="11"/>
      <c r="BR611" s="11"/>
      <c r="BS611" s="11"/>
      <c r="BT611" s="11"/>
      <c r="BU611" s="65"/>
      <c r="BV611" s="11"/>
      <c r="BW611" s="11"/>
      <c r="BX611" s="11"/>
      <c r="BY611" s="11"/>
      <c r="BZ611" s="11"/>
      <c r="CA611" s="11"/>
      <c r="CB611" s="11"/>
      <c r="CC611" s="11"/>
      <c r="CD611" s="11"/>
      <c r="CE611" s="11"/>
      <c r="CF611" s="11"/>
      <c r="CG611" s="11"/>
      <c r="CH611" s="11"/>
      <c r="CI611" s="11"/>
      <c r="CJ611" s="11"/>
      <c r="CK611" s="11"/>
      <c r="CL611" s="11"/>
      <c r="CM611" s="11"/>
      <c r="CN611" s="11"/>
      <c r="CO611" s="11"/>
      <c r="CP611" s="11"/>
      <c r="CQ611" s="11"/>
      <c r="CR611" s="11"/>
      <c r="CS611" s="11"/>
      <c r="CT611" s="11"/>
      <c r="CU611" s="11"/>
      <c r="CV611" s="11"/>
      <c r="CW611" s="11"/>
      <c r="CX611" s="11"/>
      <c r="CY611" s="11"/>
      <c r="CZ611" s="11"/>
      <c r="DA611" s="11"/>
      <c r="DB611" s="11"/>
      <c r="DC611" s="11"/>
      <c r="DD611" s="11"/>
      <c r="DE611" s="11"/>
      <c r="DF611" s="11"/>
      <c r="DG611" s="11"/>
      <c r="DH611" s="11"/>
      <c r="DI611" s="11"/>
      <c r="DJ611" s="11"/>
      <c r="DK611" s="11"/>
      <c r="DL611" s="11"/>
      <c r="DM611" s="11"/>
      <c r="DN611" s="11"/>
      <c r="DO611" s="11"/>
      <c r="DP611" s="11"/>
      <c r="DQ611" s="11"/>
      <c r="DR611" s="11"/>
      <c r="DS611" s="11"/>
      <c r="DT611" s="11"/>
      <c r="DU611" s="11"/>
      <c r="DV611" s="11"/>
      <c r="DW611" s="11"/>
      <c r="DX611" s="11"/>
    </row>
    <row r="612" spans="6:128" ht="12.75">
      <c r="F612" s="11"/>
      <c r="G612" s="9">
        <f t="shared" si="94"/>
        <v>609</v>
      </c>
      <c r="H612" s="8">
        <f t="shared" si="90"/>
        <v>156.81984023354337</v>
      </c>
      <c r="I612" s="8">
        <f t="shared" si="92"/>
        <v>-31.74173450090485</v>
      </c>
      <c r="J612" s="8">
        <f t="shared" si="91"/>
        <v>-12.18451028454023</v>
      </c>
      <c r="K612" s="8">
        <f t="shared" si="93"/>
        <v>144.63532994900314</v>
      </c>
      <c r="L612" s="8"/>
      <c r="M612" s="8">
        <v>110</v>
      </c>
      <c r="N612" s="8"/>
      <c r="O612" s="8"/>
      <c r="P612" s="64"/>
      <c r="Q612" s="11"/>
      <c r="R612" s="65"/>
      <c r="S612" s="65"/>
      <c r="T612" s="11"/>
      <c r="U612" s="65"/>
      <c r="V612" s="65"/>
      <c r="W612" s="11"/>
      <c r="X612" s="65"/>
      <c r="Y612" s="65"/>
      <c r="Z612" s="65"/>
      <c r="AA612" s="65"/>
      <c r="AB612" s="65"/>
      <c r="AC612" s="11"/>
      <c r="AD612" s="11"/>
      <c r="AE612" s="11"/>
      <c r="AF612" s="11"/>
      <c r="AG612" s="11"/>
      <c r="AH612" s="11"/>
      <c r="AI612" s="11"/>
      <c r="AJ612" s="11"/>
      <c r="AK612" s="11"/>
      <c r="AL612" s="11"/>
      <c r="AM612" s="11"/>
      <c r="AN612" s="11"/>
      <c r="AO612" s="11"/>
      <c r="AP612" s="11"/>
      <c r="AQ612" s="11"/>
      <c r="AR612" s="11"/>
      <c r="AS612" s="11"/>
      <c r="AT612" s="11"/>
      <c r="AU612" s="11"/>
      <c r="AV612" s="11"/>
      <c r="AW612" s="11"/>
      <c r="AX612" s="11"/>
      <c r="AY612" s="11"/>
      <c r="AZ612" s="11"/>
      <c r="BA612" s="11"/>
      <c r="BB612" s="11"/>
      <c r="BC612" s="11"/>
      <c r="BD612" s="11"/>
      <c r="BE612" s="11"/>
      <c r="BF612" s="11"/>
      <c r="BG612" s="11"/>
      <c r="BH612" s="11"/>
      <c r="BI612" s="11"/>
      <c r="BJ612" s="11"/>
      <c r="BK612" s="11"/>
      <c r="BL612" s="11"/>
      <c r="BM612" s="11"/>
      <c r="BN612" s="11"/>
      <c r="BO612" s="11"/>
      <c r="BP612" s="11"/>
      <c r="BQ612" s="11"/>
      <c r="BR612" s="11"/>
      <c r="BS612" s="11"/>
      <c r="BT612" s="11"/>
      <c r="BU612" s="65"/>
      <c r="BV612" s="11"/>
      <c r="BW612" s="11"/>
      <c r="BX612" s="11"/>
      <c r="BY612" s="11"/>
      <c r="BZ612" s="11"/>
      <c r="CA612" s="11"/>
      <c r="CB612" s="11"/>
      <c r="CC612" s="11"/>
      <c r="CD612" s="11"/>
      <c r="CE612" s="11"/>
      <c r="CF612" s="11"/>
      <c r="CG612" s="11"/>
      <c r="CH612" s="11"/>
      <c r="CI612" s="11"/>
      <c r="CJ612" s="11"/>
      <c r="CK612" s="11"/>
      <c r="CL612" s="11"/>
      <c r="CM612" s="11"/>
      <c r="CN612" s="11"/>
      <c r="CO612" s="11"/>
      <c r="CP612" s="11"/>
      <c r="CQ612" s="11"/>
      <c r="CR612" s="11"/>
      <c r="CS612" s="11"/>
      <c r="CT612" s="11"/>
      <c r="CU612" s="11"/>
      <c r="CV612" s="11"/>
      <c r="CW612" s="11"/>
      <c r="CX612" s="11"/>
      <c r="CY612" s="11"/>
      <c r="CZ612" s="11"/>
      <c r="DA612" s="11"/>
      <c r="DB612" s="11"/>
      <c r="DC612" s="11"/>
      <c r="DD612" s="11"/>
      <c r="DE612" s="11"/>
      <c r="DF612" s="11"/>
      <c r="DG612" s="11"/>
      <c r="DH612" s="11"/>
      <c r="DI612" s="11"/>
      <c r="DJ612" s="11"/>
      <c r="DK612" s="11"/>
      <c r="DL612" s="11"/>
      <c r="DM612" s="11"/>
      <c r="DN612" s="11"/>
      <c r="DO612" s="11"/>
      <c r="DP612" s="11"/>
      <c r="DQ612" s="11"/>
      <c r="DR612" s="11"/>
      <c r="DS612" s="11"/>
      <c r="DT612" s="11"/>
      <c r="DU612" s="11"/>
      <c r="DV612" s="11"/>
      <c r="DW612" s="11"/>
      <c r="DX612" s="11"/>
    </row>
    <row r="613" spans="6:128" ht="12.75">
      <c r="F613" s="11"/>
      <c r="G613" s="9">
        <f t="shared" si="94"/>
        <v>610</v>
      </c>
      <c r="H613" s="8">
        <f t="shared" si="90"/>
        <v>156.77763332783547</v>
      </c>
      <c r="I613" s="8">
        <f t="shared" si="92"/>
        <v>-31.949549106720887</v>
      </c>
      <c r="J613" s="8">
        <f t="shared" si="91"/>
        <v>-11.628684873072737</v>
      </c>
      <c r="K613" s="8">
        <f t="shared" si="93"/>
        <v>145.14894845476275</v>
      </c>
      <c r="L613" s="8"/>
      <c r="M613" s="8">
        <v>111</v>
      </c>
      <c r="N613" s="8"/>
      <c r="O613" s="8"/>
      <c r="P613" s="64"/>
      <c r="Q613" s="11"/>
      <c r="R613" s="65"/>
      <c r="S613" s="65"/>
      <c r="T613" s="11"/>
      <c r="U613" s="65"/>
      <c r="V613" s="65"/>
      <c r="W613" s="11"/>
      <c r="X613" s="65"/>
      <c r="Y613" s="65"/>
      <c r="Z613" s="65"/>
      <c r="AA613" s="65"/>
      <c r="AB613" s="65"/>
      <c r="AC613" s="11"/>
      <c r="AD613" s="11"/>
      <c r="AE613" s="11"/>
      <c r="AF613" s="11"/>
      <c r="AG613" s="11"/>
      <c r="AH613" s="11"/>
      <c r="AI613" s="11"/>
      <c r="AJ613" s="11"/>
      <c r="AK613" s="11"/>
      <c r="AL613" s="11"/>
      <c r="AM613" s="11"/>
      <c r="AN613" s="11"/>
      <c r="AO613" s="11"/>
      <c r="AP613" s="11"/>
      <c r="AQ613" s="11"/>
      <c r="AR613" s="11"/>
      <c r="AS613" s="11"/>
      <c r="AT613" s="11"/>
      <c r="AU613" s="11"/>
      <c r="AV613" s="11"/>
      <c r="AW613" s="11"/>
      <c r="AX613" s="11"/>
      <c r="AY613" s="11"/>
      <c r="AZ613" s="11"/>
      <c r="BA613" s="11"/>
      <c r="BB613" s="11"/>
      <c r="BC613" s="11"/>
      <c r="BD613" s="11"/>
      <c r="BE613" s="11"/>
      <c r="BF613" s="11"/>
      <c r="BG613" s="11"/>
      <c r="BH613" s="11"/>
      <c r="BI613" s="11"/>
      <c r="BJ613" s="11"/>
      <c r="BK613" s="11"/>
      <c r="BL613" s="11"/>
      <c r="BM613" s="11"/>
      <c r="BN613" s="11"/>
      <c r="BO613" s="11"/>
      <c r="BP613" s="11"/>
      <c r="BQ613" s="11"/>
      <c r="BR613" s="11"/>
      <c r="BS613" s="11"/>
      <c r="BT613" s="11"/>
      <c r="BU613" s="65"/>
      <c r="BV613" s="11"/>
      <c r="BW613" s="11"/>
      <c r="BX613" s="11"/>
      <c r="BY613" s="11"/>
      <c r="BZ613" s="11"/>
      <c r="CA613" s="11"/>
      <c r="CB613" s="11"/>
      <c r="CC613" s="11"/>
      <c r="CD613" s="11"/>
      <c r="CE613" s="11"/>
      <c r="CF613" s="11"/>
      <c r="CG613" s="11"/>
      <c r="CH613" s="11"/>
      <c r="CI613" s="11"/>
      <c r="CJ613" s="11"/>
      <c r="CK613" s="11"/>
      <c r="CL613" s="11"/>
      <c r="CM613" s="11"/>
      <c r="CN613" s="11"/>
      <c r="CO613" s="11"/>
      <c r="CP613" s="11"/>
      <c r="CQ613" s="11"/>
      <c r="CR613" s="11"/>
      <c r="CS613" s="11"/>
      <c r="CT613" s="11"/>
      <c r="CU613" s="11"/>
      <c r="CV613" s="11"/>
      <c r="CW613" s="11"/>
      <c r="CX613" s="11"/>
      <c r="CY613" s="11"/>
      <c r="CZ613" s="11"/>
      <c r="DA613" s="11"/>
      <c r="DB613" s="11"/>
      <c r="DC613" s="11"/>
      <c r="DD613" s="11"/>
      <c r="DE613" s="11"/>
      <c r="DF613" s="11"/>
      <c r="DG613" s="11"/>
      <c r="DH613" s="11"/>
      <c r="DI613" s="11"/>
      <c r="DJ613" s="11"/>
      <c r="DK613" s="11"/>
      <c r="DL613" s="11"/>
      <c r="DM613" s="11"/>
      <c r="DN613" s="11"/>
      <c r="DO613" s="11"/>
      <c r="DP613" s="11"/>
      <c r="DQ613" s="11"/>
      <c r="DR613" s="11"/>
      <c r="DS613" s="11"/>
      <c r="DT613" s="11"/>
      <c r="DU613" s="11"/>
      <c r="DV613" s="11"/>
      <c r="DW613" s="11"/>
      <c r="DX613" s="11"/>
    </row>
    <row r="614" spans="6:128" ht="12.75">
      <c r="F614" s="11"/>
      <c r="G614" s="9">
        <f t="shared" si="94"/>
        <v>611</v>
      </c>
      <c r="H614" s="8">
        <f t="shared" si="90"/>
        <v>156.73713594555477</v>
      </c>
      <c r="I614" s="8">
        <f t="shared" si="92"/>
        <v>-32.14763157037676</v>
      </c>
      <c r="J614" s="8">
        <f t="shared" si="91"/>
        <v>-11.069317251543362</v>
      </c>
      <c r="K614" s="8">
        <f t="shared" si="93"/>
        <v>145.6678186940114</v>
      </c>
      <c r="L614" s="8"/>
      <c r="M614" s="8">
        <v>112</v>
      </c>
      <c r="N614" s="8"/>
      <c r="O614" s="8"/>
      <c r="P614" s="64"/>
      <c r="Q614" s="11"/>
      <c r="R614" s="65"/>
      <c r="S614" s="65"/>
      <c r="T614" s="11"/>
      <c r="U614" s="65"/>
      <c r="V614" s="65"/>
      <c r="W614" s="11"/>
      <c r="X614" s="65"/>
      <c r="Y614" s="65"/>
      <c r="Z614" s="65"/>
      <c r="AA614" s="65"/>
      <c r="AB614" s="65"/>
      <c r="AC614" s="11"/>
      <c r="AD614" s="11"/>
      <c r="AE614" s="11"/>
      <c r="AF614" s="11"/>
      <c r="AG614" s="11"/>
      <c r="AH614" s="11"/>
      <c r="AI614" s="11"/>
      <c r="AJ614" s="11"/>
      <c r="AK614" s="11"/>
      <c r="AL614" s="11"/>
      <c r="AM614" s="11"/>
      <c r="AN614" s="11"/>
      <c r="AO614" s="11"/>
      <c r="AP614" s="11"/>
      <c r="AQ614" s="11"/>
      <c r="AR614" s="11"/>
      <c r="AS614" s="11"/>
      <c r="AT614" s="11"/>
      <c r="AU614" s="11"/>
      <c r="AV614" s="11"/>
      <c r="AW614" s="11"/>
      <c r="AX614" s="11"/>
      <c r="AY614" s="11"/>
      <c r="AZ614" s="11"/>
      <c r="BA614" s="11"/>
      <c r="BB614" s="11"/>
      <c r="BC614" s="11"/>
      <c r="BD614" s="11"/>
      <c r="BE614" s="11"/>
      <c r="BF614" s="11"/>
      <c r="BG614" s="11"/>
      <c r="BH614" s="11"/>
      <c r="BI614" s="11"/>
      <c r="BJ614" s="11"/>
      <c r="BK614" s="11"/>
      <c r="BL614" s="11"/>
      <c r="BM614" s="11"/>
      <c r="BN614" s="11"/>
      <c r="BO614" s="11"/>
      <c r="BP614" s="11"/>
      <c r="BQ614" s="11"/>
      <c r="BR614" s="11"/>
      <c r="BS614" s="11"/>
      <c r="BT614" s="11"/>
      <c r="BU614" s="65"/>
      <c r="BV614" s="11"/>
      <c r="BW614" s="11"/>
      <c r="BX614" s="11"/>
      <c r="BY614" s="11"/>
      <c r="BZ614" s="11"/>
      <c r="CA614" s="11"/>
      <c r="CB614" s="11"/>
      <c r="CC614" s="11"/>
      <c r="CD614" s="11"/>
      <c r="CE614" s="11"/>
      <c r="CF614" s="11"/>
      <c r="CG614" s="11"/>
      <c r="CH614" s="11"/>
      <c r="CI614" s="11"/>
      <c r="CJ614" s="11"/>
      <c r="CK614" s="11"/>
      <c r="CL614" s="11"/>
      <c r="CM614" s="11"/>
      <c r="CN614" s="11"/>
      <c r="CO614" s="11"/>
      <c r="CP614" s="11"/>
      <c r="CQ614" s="11"/>
      <c r="CR614" s="11"/>
      <c r="CS614" s="11"/>
      <c r="CT614" s="11"/>
      <c r="CU614" s="11"/>
      <c r="CV614" s="11"/>
      <c r="CW614" s="11"/>
      <c r="CX614" s="11"/>
      <c r="CY614" s="11"/>
      <c r="CZ614" s="11"/>
      <c r="DA614" s="11"/>
      <c r="DB614" s="11"/>
      <c r="DC614" s="11"/>
      <c r="DD614" s="11"/>
      <c r="DE614" s="11"/>
      <c r="DF614" s="11"/>
      <c r="DG614" s="11"/>
      <c r="DH614" s="11"/>
      <c r="DI614" s="11"/>
      <c r="DJ614" s="11"/>
      <c r="DK614" s="11"/>
      <c r="DL614" s="11"/>
      <c r="DM614" s="11"/>
      <c r="DN614" s="11"/>
      <c r="DO614" s="11"/>
      <c r="DP614" s="11"/>
      <c r="DQ614" s="11"/>
      <c r="DR614" s="11"/>
      <c r="DS614" s="11"/>
      <c r="DT614" s="11"/>
      <c r="DU614" s="11"/>
      <c r="DV614" s="11"/>
      <c r="DW614" s="11"/>
      <c r="DX614" s="11"/>
    </row>
    <row r="615" spans="6:128" ht="12.75">
      <c r="F615" s="11"/>
      <c r="G615" s="9">
        <f t="shared" si="94"/>
        <v>612</v>
      </c>
      <c r="H615" s="8">
        <f t="shared" si="90"/>
        <v>156.69839877054034</v>
      </c>
      <c r="I615" s="8">
        <f t="shared" si="92"/>
        <v>-32.33592155403522</v>
      </c>
      <c r="J615" s="8">
        <f t="shared" si="91"/>
        <v>-10.506577808748226</v>
      </c>
      <c r="K615" s="8">
        <f t="shared" si="93"/>
        <v>146.1918209617921</v>
      </c>
      <c r="L615" s="8"/>
      <c r="M615" s="8">
        <v>113</v>
      </c>
      <c r="N615" s="8"/>
      <c r="O615" s="8"/>
      <c r="P615" s="64"/>
      <c r="Q615" s="11"/>
      <c r="R615" s="65"/>
      <c r="S615" s="65"/>
      <c r="T615" s="11"/>
      <c r="U615" s="65"/>
      <c r="V615" s="65"/>
      <c r="W615" s="11"/>
      <c r="X615" s="65"/>
      <c r="Y615" s="65"/>
      <c r="Z615" s="65"/>
      <c r="AA615" s="65"/>
      <c r="AB615" s="65"/>
      <c r="AC615" s="11"/>
      <c r="AD615" s="11"/>
      <c r="AE615" s="11"/>
      <c r="AF615" s="11"/>
      <c r="AG615" s="11"/>
      <c r="AH615" s="11"/>
      <c r="AI615" s="11"/>
      <c r="AJ615" s="11"/>
      <c r="AK615" s="11"/>
      <c r="AL615" s="11"/>
      <c r="AM615" s="11"/>
      <c r="AN615" s="11"/>
      <c r="AO615" s="11"/>
      <c r="AP615" s="11"/>
      <c r="AQ615" s="11"/>
      <c r="AR615" s="11"/>
      <c r="AS615" s="11"/>
      <c r="AT615" s="11"/>
      <c r="AU615" s="11"/>
      <c r="AV615" s="11"/>
      <c r="AW615" s="11"/>
      <c r="AX615" s="11"/>
      <c r="AY615" s="11"/>
      <c r="AZ615" s="11"/>
      <c r="BA615" s="11"/>
      <c r="BB615" s="11"/>
      <c r="BC615" s="11"/>
      <c r="BD615" s="11"/>
      <c r="BE615" s="11"/>
      <c r="BF615" s="11"/>
      <c r="BG615" s="11"/>
      <c r="BH615" s="11"/>
      <c r="BI615" s="11"/>
      <c r="BJ615" s="11"/>
      <c r="BK615" s="11"/>
      <c r="BL615" s="11"/>
      <c r="BM615" s="11"/>
      <c r="BN615" s="11"/>
      <c r="BO615" s="11"/>
      <c r="BP615" s="11"/>
      <c r="BQ615" s="11"/>
      <c r="BR615" s="11"/>
      <c r="BS615" s="11"/>
      <c r="BT615" s="11"/>
      <c r="BU615" s="65"/>
      <c r="BV615" s="11"/>
      <c r="BW615" s="11"/>
      <c r="BX615" s="11"/>
      <c r="BY615" s="11"/>
      <c r="BZ615" s="11"/>
      <c r="CA615" s="11"/>
      <c r="CB615" s="11"/>
      <c r="CC615" s="11"/>
      <c r="CD615" s="11"/>
      <c r="CE615" s="11"/>
      <c r="CF615" s="11"/>
      <c r="CG615" s="11"/>
      <c r="CH615" s="11"/>
      <c r="CI615" s="11"/>
      <c r="CJ615" s="11"/>
      <c r="CK615" s="11"/>
      <c r="CL615" s="11"/>
      <c r="CM615" s="11"/>
      <c r="CN615" s="11"/>
      <c r="CO615" s="11"/>
      <c r="CP615" s="11"/>
      <c r="CQ615" s="11"/>
      <c r="CR615" s="11"/>
      <c r="CS615" s="11"/>
      <c r="CT615" s="11"/>
      <c r="CU615" s="11"/>
      <c r="CV615" s="11"/>
      <c r="CW615" s="11"/>
      <c r="CX615" s="11"/>
      <c r="CY615" s="11"/>
      <c r="CZ615" s="11"/>
      <c r="DA615" s="11"/>
      <c r="DB615" s="11"/>
      <c r="DC615" s="11"/>
      <c r="DD615" s="11"/>
      <c r="DE615" s="11"/>
      <c r="DF615" s="11"/>
      <c r="DG615" s="11"/>
      <c r="DH615" s="11"/>
      <c r="DI615" s="11"/>
      <c r="DJ615" s="11"/>
      <c r="DK615" s="11"/>
      <c r="DL615" s="11"/>
      <c r="DM615" s="11"/>
      <c r="DN615" s="11"/>
      <c r="DO615" s="11"/>
      <c r="DP615" s="11"/>
      <c r="DQ615" s="11"/>
      <c r="DR615" s="11"/>
      <c r="DS615" s="11"/>
      <c r="DT615" s="11"/>
      <c r="DU615" s="11"/>
      <c r="DV615" s="11"/>
      <c r="DW615" s="11"/>
      <c r="DX615" s="11"/>
    </row>
    <row r="616" spans="6:128" ht="12.75">
      <c r="F616" s="11"/>
      <c r="G616" s="9">
        <f t="shared" si="94"/>
        <v>613</v>
      </c>
      <c r="H616" s="8">
        <f t="shared" si="90"/>
        <v>156.66147032076262</v>
      </c>
      <c r="I616" s="8">
        <f t="shared" si="92"/>
        <v>-32.51436170274319</v>
      </c>
      <c r="J616" s="8">
        <f t="shared" si="91"/>
        <v>-9.940637960573097</v>
      </c>
      <c r="K616" s="8">
        <f t="shared" si="93"/>
        <v>146.72083236018952</v>
      </c>
      <c r="L616" s="8"/>
      <c r="M616" s="8">
        <v>114</v>
      </c>
      <c r="N616" s="8"/>
      <c r="O616" s="8"/>
      <c r="P616" s="64"/>
      <c r="Q616" s="11"/>
      <c r="R616" s="65"/>
      <c r="S616" s="65"/>
      <c r="T616" s="11"/>
      <c r="U616" s="65"/>
      <c r="V616" s="65"/>
      <c r="W616" s="11"/>
      <c r="X616" s="65"/>
      <c r="Y616" s="65"/>
      <c r="Z616" s="65"/>
      <c r="AA616" s="65"/>
      <c r="AB616" s="65"/>
      <c r="AC616" s="11"/>
      <c r="AD616" s="11"/>
      <c r="AE616" s="11"/>
      <c r="AF616" s="11"/>
      <c r="AG616" s="11"/>
      <c r="AH616" s="11"/>
      <c r="AI616" s="11"/>
      <c r="AJ616" s="11"/>
      <c r="AK616" s="11"/>
      <c r="AL616" s="11"/>
      <c r="AM616" s="11"/>
      <c r="AN616" s="11"/>
      <c r="AO616" s="11"/>
      <c r="AP616" s="11"/>
      <c r="AQ616" s="11"/>
      <c r="AR616" s="11"/>
      <c r="AS616" s="11"/>
      <c r="AT616" s="11"/>
      <c r="AU616" s="11"/>
      <c r="AV616" s="11"/>
      <c r="AW616" s="11"/>
      <c r="AX616" s="11"/>
      <c r="AY616" s="11"/>
      <c r="AZ616" s="11"/>
      <c r="BA616" s="11"/>
      <c r="BB616" s="11"/>
      <c r="BC616" s="11"/>
      <c r="BD616" s="11"/>
      <c r="BE616" s="11"/>
      <c r="BF616" s="11"/>
      <c r="BG616" s="11"/>
      <c r="BH616" s="11"/>
      <c r="BI616" s="11"/>
      <c r="BJ616" s="11"/>
      <c r="BK616" s="11"/>
      <c r="BL616" s="11"/>
      <c r="BM616" s="11"/>
      <c r="BN616" s="11"/>
      <c r="BO616" s="11"/>
      <c r="BP616" s="11"/>
      <c r="BQ616" s="11"/>
      <c r="BR616" s="11"/>
      <c r="BS616" s="11"/>
      <c r="BT616" s="11"/>
      <c r="BU616" s="65"/>
      <c r="BV616" s="11"/>
      <c r="BW616" s="11"/>
      <c r="BX616" s="11"/>
      <c r="BY616" s="11"/>
      <c r="BZ616" s="11"/>
      <c r="CA616" s="11"/>
      <c r="CB616" s="11"/>
      <c r="CC616" s="11"/>
      <c r="CD616" s="11"/>
      <c r="CE616" s="11"/>
      <c r="CF616" s="11"/>
      <c r="CG616" s="11"/>
      <c r="CH616" s="11"/>
      <c r="CI616" s="11"/>
      <c r="CJ616" s="11"/>
      <c r="CK616" s="11"/>
      <c r="CL616" s="11"/>
      <c r="CM616" s="11"/>
      <c r="CN616" s="11"/>
      <c r="CO616" s="11"/>
      <c r="CP616" s="11"/>
      <c r="CQ616" s="11"/>
      <c r="CR616" s="11"/>
      <c r="CS616" s="11"/>
      <c r="CT616" s="11"/>
      <c r="CU616" s="11"/>
      <c r="CV616" s="11"/>
      <c r="CW616" s="11"/>
      <c r="CX616" s="11"/>
      <c r="CY616" s="11"/>
      <c r="CZ616" s="11"/>
      <c r="DA616" s="11"/>
      <c r="DB616" s="11"/>
      <c r="DC616" s="11"/>
      <c r="DD616" s="11"/>
      <c r="DE616" s="11"/>
      <c r="DF616" s="11"/>
      <c r="DG616" s="11"/>
      <c r="DH616" s="11"/>
      <c r="DI616" s="11"/>
      <c r="DJ616" s="11"/>
      <c r="DK616" s="11"/>
      <c r="DL616" s="11"/>
      <c r="DM616" s="11"/>
      <c r="DN616" s="11"/>
      <c r="DO616" s="11"/>
      <c r="DP616" s="11"/>
      <c r="DQ616" s="11"/>
      <c r="DR616" s="11"/>
      <c r="DS616" s="11"/>
      <c r="DT616" s="11"/>
      <c r="DU616" s="11"/>
      <c r="DV616" s="11"/>
      <c r="DW616" s="11"/>
      <c r="DX616" s="11"/>
    </row>
    <row r="617" spans="6:128" ht="12.75">
      <c r="F617" s="11"/>
      <c r="G617" s="9">
        <f t="shared" si="94"/>
        <v>614</v>
      </c>
      <c r="H617" s="8">
        <f t="shared" si="90"/>
        <v>156.62639688258676</v>
      </c>
      <c r="I617" s="8">
        <f t="shared" si="92"/>
        <v>-32.682897661902835</v>
      </c>
      <c r="J617" s="8">
        <f t="shared" si="91"/>
        <v>-9.371670097777997</v>
      </c>
      <c r="K617" s="8">
        <f t="shared" si="93"/>
        <v>147.25472678480875</v>
      </c>
      <c r="L617" s="8"/>
      <c r="M617" s="8">
        <v>115</v>
      </c>
      <c r="N617" s="8"/>
      <c r="O617" s="8"/>
      <c r="P617" s="64"/>
      <c r="Q617" s="11"/>
      <c r="R617" s="65"/>
      <c r="S617" s="65"/>
      <c r="T617" s="11"/>
      <c r="U617" s="65"/>
      <c r="V617" s="65"/>
      <c r="W617" s="11"/>
      <c r="X617" s="65"/>
      <c r="Y617" s="65"/>
      <c r="Z617" s="65"/>
      <c r="AA617" s="65"/>
      <c r="AB617" s="65"/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11"/>
      <c r="AN617" s="11"/>
      <c r="AO617" s="11"/>
      <c r="AP617" s="11"/>
      <c r="AQ617" s="11"/>
      <c r="AR617" s="11"/>
      <c r="AS617" s="11"/>
      <c r="AT617" s="11"/>
      <c r="AU617" s="11"/>
      <c r="AV617" s="11"/>
      <c r="AW617" s="11"/>
      <c r="AX617" s="11"/>
      <c r="AY617" s="11"/>
      <c r="AZ617" s="11"/>
      <c r="BA617" s="11"/>
      <c r="BB617" s="11"/>
      <c r="BC617" s="11"/>
      <c r="BD617" s="11"/>
      <c r="BE617" s="11"/>
      <c r="BF617" s="11"/>
      <c r="BG617" s="11"/>
      <c r="BH617" s="11"/>
      <c r="BI617" s="11"/>
      <c r="BJ617" s="11"/>
      <c r="BK617" s="11"/>
      <c r="BL617" s="11"/>
      <c r="BM617" s="11"/>
      <c r="BN617" s="11"/>
      <c r="BO617" s="11"/>
      <c r="BP617" s="11"/>
      <c r="BQ617" s="11"/>
      <c r="BR617" s="11"/>
      <c r="BS617" s="11"/>
      <c r="BT617" s="11"/>
      <c r="BU617" s="65"/>
      <c r="BV617" s="11"/>
      <c r="BW617" s="11"/>
      <c r="BX617" s="11"/>
      <c r="BY617" s="11"/>
      <c r="BZ617" s="11"/>
      <c r="CA617" s="11"/>
      <c r="CB617" s="11"/>
      <c r="CC617" s="11"/>
      <c r="CD617" s="11"/>
      <c r="CE617" s="11"/>
      <c r="CF617" s="11"/>
      <c r="CG617" s="11"/>
      <c r="CH617" s="11"/>
      <c r="CI617" s="11"/>
      <c r="CJ617" s="11"/>
      <c r="CK617" s="11"/>
      <c r="CL617" s="11"/>
      <c r="CM617" s="11"/>
      <c r="CN617" s="11"/>
      <c r="CO617" s="11"/>
      <c r="CP617" s="11"/>
      <c r="CQ617" s="11"/>
      <c r="CR617" s="11"/>
      <c r="CS617" s="11"/>
      <c r="CT617" s="11"/>
      <c r="CU617" s="11"/>
      <c r="CV617" s="11"/>
      <c r="CW617" s="11"/>
      <c r="CX617" s="11"/>
      <c r="CY617" s="11"/>
      <c r="CZ617" s="11"/>
      <c r="DA617" s="11"/>
      <c r="DB617" s="11"/>
      <c r="DC617" s="11"/>
      <c r="DD617" s="11"/>
      <c r="DE617" s="11"/>
      <c r="DF617" s="11"/>
      <c r="DG617" s="11"/>
      <c r="DH617" s="11"/>
      <c r="DI617" s="11"/>
      <c r="DJ617" s="11"/>
      <c r="DK617" s="11"/>
      <c r="DL617" s="11"/>
      <c r="DM617" s="11"/>
      <c r="DN617" s="11"/>
      <c r="DO617" s="11"/>
      <c r="DP617" s="11"/>
      <c r="DQ617" s="11"/>
      <c r="DR617" s="11"/>
      <c r="DS617" s="11"/>
      <c r="DT617" s="11"/>
      <c r="DU617" s="11"/>
      <c r="DV617" s="11"/>
      <c r="DW617" s="11"/>
      <c r="DX617" s="11"/>
    </row>
    <row r="618" spans="6:128" ht="12.75">
      <c r="F618" s="11"/>
      <c r="G618" s="9">
        <f t="shared" si="94"/>
        <v>615</v>
      </c>
      <c r="H618" s="8">
        <f t="shared" si="90"/>
        <v>156.59322244788436</v>
      </c>
      <c r="I618" s="8">
        <f t="shared" si="92"/>
        <v>-32.84147809382832</v>
      </c>
      <c r="J618" s="8">
        <f t="shared" si="91"/>
        <v>-8.79984753348571</v>
      </c>
      <c r="K618" s="8">
        <f t="shared" si="93"/>
        <v>147.79337491439864</v>
      </c>
      <c r="L618" s="8"/>
      <c r="M618" s="8">
        <v>116</v>
      </c>
      <c r="N618" s="8"/>
      <c r="O618" s="8"/>
      <c r="P618" s="64"/>
      <c r="Q618" s="11"/>
      <c r="R618" s="65"/>
      <c r="S618" s="65"/>
      <c r="T618" s="11"/>
      <c r="U618" s="65"/>
      <c r="V618" s="65"/>
      <c r="W618" s="11"/>
      <c r="X618" s="65"/>
      <c r="Y618" s="65"/>
      <c r="Z618" s="65"/>
      <c r="AA618" s="65"/>
      <c r="AB618" s="65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11"/>
      <c r="AN618" s="11"/>
      <c r="AO618" s="11"/>
      <c r="AP618" s="11"/>
      <c r="AQ618" s="11"/>
      <c r="AR618" s="11"/>
      <c r="AS618" s="11"/>
      <c r="AT618" s="11"/>
      <c r="AU618" s="11"/>
      <c r="AV618" s="11"/>
      <c r="AW618" s="11"/>
      <c r="AX618" s="11"/>
      <c r="AY618" s="11"/>
      <c r="AZ618" s="11"/>
      <c r="BA618" s="11"/>
      <c r="BB618" s="11"/>
      <c r="BC618" s="11"/>
      <c r="BD618" s="11"/>
      <c r="BE618" s="11"/>
      <c r="BF618" s="11"/>
      <c r="BG618" s="11"/>
      <c r="BH618" s="11"/>
      <c r="BI618" s="11"/>
      <c r="BJ618" s="11"/>
      <c r="BK618" s="11"/>
      <c r="BL618" s="11"/>
      <c r="BM618" s="11"/>
      <c r="BN618" s="11"/>
      <c r="BO618" s="11"/>
      <c r="BP618" s="11"/>
      <c r="BQ618" s="11"/>
      <c r="BR618" s="11"/>
      <c r="BS618" s="11"/>
      <c r="BT618" s="11"/>
      <c r="BU618" s="65"/>
      <c r="BV618" s="11"/>
      <c r="BW618" s="11"/>
      <c r="BX618" s="11"/>
      <c r="BY618" s="11"/>
      <c r="BZ618" s="11"/>
      <c r="CA618" s="11"/>
      <c r="CB618" s="11"/>
      <c r="CC618" s="11"/>
      <c r="CD618" s="11"/>
      <c r="CE618" s="11"/>
      <c r="CF618" s="11"/>
      <c r="CG618" s="11"/>
      <c r="CH618" s="11"/>
      <c r="CI618" s="11"/>
      <c r="CJ618" s="11"/>
      <c r="CK618" s="11"/>
      <c r="CL618" s="11"/>
      <c r="CM618" s="11"/>
      <c r="CN618" s="11"/>
      <c r="CO618" s="11"/>
      <c r="CP618" s="11"/>
      <c r="CQ618" s="11"/>
      <c r="CR618" s="11"/>
      <c r="CS618" s="11"/>
      <c r="CT618" s="11"/>
      <c r="CU618" s="11"/>
      <c r="CV618" s="11"/>
      <c r="CW618" s="11"/>
      <c r="CX618" s="11"/>
      <c r="CY618" s="11"/>
      <c r="CZ618" s="11"/>
      <c r="DA618" s="11"/>
      <c r="DB618" s="11"/>
      <c r="DC618" s="11"/>
      <c r="DD618" s="11"/>
      <c r="DE618" s="11"/>
      <c r="DF618" s="11"/>
      <c r="DG618" s="11"/>
      <c r="DH618" s="11"/>
      <c r="DI618" s="11"/>
      <c r="DJ618" s="11"/>
      <c r="DK618" s="11"/>
      <c r="DL618" s="11"/>
      <c r="DM618" s="11"/>
      <c r="DN618" s="11"/>
      <c r="DO618" s="11"/>
      <c r="DP618" s="11"/>
      <c r="DQ618" s="11"/>
      <c r="DR618" s="11"/>
      <c r="DS618" s="11"/>
      <c r="DT618" s="11"/>
      <c r="DU618" s="11"/>
      <c r="DV618" s="11"/>
      <c r="DW618" s="11"/>
      <c r="DX618" s="11"/>
    </row>
    <row r="619" spans="6:128" ht="12.75">
      <c r="F619" s="11"/>
      <c r="G619" s="9">
        <f t="shared" si="94"/>
        <v>616</v>
      </c>
      <c r="H619" s="8">
        <f t="shared" si="90"/>
        <v>156.5619886541032</v>
      </c>
      <c r="I619" s="8">
        <f t="shared" si="92"/>
        <v>-32.99005469338388</v>
      </c>
      <c r="J619" s="8">
        <f t="shared" si="91"/>
        <v>-8.225344450388684</v>
      </c>
      <c r="K619" s="8">
        <f t="shared" si="93"/>
        <v>148.3366442037145</v>
      </c>
      <c r="L619" s="8"/>
      <c r="M619" s="8">
        <v>117</v>
      </c>
      <c r="N619" s="8"/>
      <c r="O619" s="8"/>
      <c r="P619" s="64"/>
      <c r="Q619" s="11"/>
      <c r="R619" s="65"/>
      <c r="S619" s="65"/>
      <c r="T619" s="11"/>
      <c r="U619" s="65"/>
      <c r="V619" s="65"/>
      <c r="W619" s="11"/>
      <c r="X619" s="65"/>
      <c r="Y619" s="65"/>
      <c r="Z619" s="65"/>
      <c r="AA619" s="65"/>
      <c r="AB619" s="65"/>
      <c r="AC619" s="11"/>
      <c r="AD619" s="11"/>
      <c r="AE619" s="11"/>
      <c r="AF619" s="11"/>
      <c r="AG619" s="11"/>
      <c r="AH619" s="11"/>
      <c r="AI619" s="11"/>
      <c r="AJ619" s="11"/>
      <c r="AK619" s="11"/>
      <c r="AL619" s="11"/>
      <c r="AM619" s="11"/>
      <c r="AN619" s="11"/>
      <c r="AO619" s="11"/>
      <c r="AP619" s="11"/>
      <c r="AQ619" s="11"/>
      <c r="AR619" s="11"/>
      <c r="AS619" s="11"/>
      <c r="AT619" s="11"/>
      <c r="AU619" s="11"/>
      <c r="AV619" s="11"/>
      <c r="AW619" s="11"/>
      <c r="AX619" s="11"/>
      <c r="AY619" s="11"/>
      <c r="AZ619" s="11"/>
      <c r="BA619" s="11"/>
      <c r="BB619" s="11"/>
      <c r="BC619" s="11"/>
      <c r="BD619" s="11"/>
      <c r="BE619" s="11"/>
      <c r="BF619" s="11"/>
      <c r="BG619" s="11"/>
      <c r="BH619" s="11"/>
      <c r="BI619" s="11"/>
      <c r="BJ619" s="11"/>
      <c r="BK619" s="11"/>
      <c r="BL619" s="11"/>
      <c r="BM619" s="11"/>
      <c r="BN619" s="11"/>
      <c r="BO619" s="11"/>
      <c r="BP619" s="11"/>
      <c r="BQ619" s="11"/>
      <c r="BR619" s="11"/>
      <c r="BS619" s="11"/>
      <c r="BT619" s="11"/>
      <c r="BU619" s="65"/>
      <c r="BV619" s="11"/>
      <c r="BW619" s="11"/>
      <c r="BX619" s="11"/>
      <c r="BY619" s="11"/>
      <c r="BZ619" s="11"/>
      <c r="CA619" s="11"/>
      <c r="CB619" s="11"/>
      <c r="CC619" s="11"/>
      <c r="CD619" s="11"/>
      <c r="CE619" s="11"/>
      <c r="CF619" s="11"/>
      <c r="CG619" s="11"/>
      <c r="CH619" s="11"/>
      <c r="CI619" s="11"/>
      <c r="CJ619" s="11"/>
      <c r="CK619" s="11"/>
      <c r="CL619" s="11"/>
      <c r="CM619" s="11"/>
      <c r="CN619" s="11"/>
      <c r="CO619" s="11"/>
      <c r="CP619" s="11"/>
      <c r="CQ619" s="11"/>
      <c r="CR619" s="11"/>
      <c r="CS619" s="11"/>
      <c r="CT619" s="11"/>
      <c r="CU619" s="11"/>
      <c r="CV619" s="11"/>
      <c r="CW619" s="11"/>
      <c r="CX619" s="11"/>
      <c r="CY619" s="11"/>
      <c r="CZ619" s="11"/>
      <c r="DA619" s="11"/>
      <c r="DB619" s="11"/>
      <c r="DC619" s="11"/>
      <c r="DD619" s="11"/>
      <c r="DE619" s="11"/>
      <c r="DF619" s="11"/>
      <c r="DG619" s="11"/>
      <c r="DH619" s="11"/>
      <c r="DI619" s="11"/>
      <c r="DJ619" s="11"/>
      <c r="DK619" s="11"/>
      <c r="DL619" s="11"/>
      <c r="DM619" s="11"/>
      <c r="DN619" s="11"/>
      <c r="DO619" s="11"/>
      <c r="DP619" s="11"/>
      <c r="DQ619" s="11"/>
      <c r="DR619" s="11"/>
      <c r="DS619" s="11"/>
      <c r="DT619" s="11"/>
      <c r="DU619" s="11"/>
      <c r="DV619" s="11"/>
      <c r="DW619" s="11"/>
      <c r="DX619" s="11"/>
    </row>
    <row r="620" spans="6:128" ht="12.75">
      <c r="F620" s="11"/>
      <c r="G620" s="9">
        <f t="shared" si="94"/>
        <v>617</v>
      </c>
      <c r="H620" s="8">
        <f t="shared" si="90"/>
        <v>156.53273472740162</v>
      </c>
      <c r="I620" s="8">
        <f t="shared" si="92"/>
        <v>-33.12858220269799</v>
      </c>
      <c r="J620" s="8">
        <f t="shared" si="91"/>
        <v>-7.648335847691427</v>
      </c>
      <c r="K620" s="8">
        <f t="shared" si="93"/>
        <v>148.8843988797102</v>
      </c>
      <c r="L620" s="8"/>
      <c r="M620" s="8">
        <v>118</v>
      </c>
      <c r="N620" s="8"/>
      <c r="O620" s="8"/>
      <c r="P620" s="64"/>
      <c r="Q620" s="11"/>
      <c r="R620" s="65"/>
      <c r="S620" s="65"/>
      <c r="T620" s="11"/>
      <c r="U620" s="65"/>
      <c r="V620" s="65"/>
      <c r="W620" s="11"/>
      <c r="X620" s="65"/>
      <c r="Y620" s="65"/>
      <c r="Z620" s="65"/>
      <c r="AA620" s="65"/>
      <c r="AB620" s="65"/>
      <c r="AC620" s="11"/>
      <c r="AD620" s="11"/>
      <c r="AE620" s="11"/>
      <c r="AF620" s="11"/>
      <c r="AG620" s="11"/>
      <c r="AH620" s="11"/>
      <c r="AI620" s="11"/>
      <c r="AJ620" s="11"/>
      <c r="AK620" s="11"/>
      <c r="AL620" s="11"/>
      <c r="AM620" s="11"/>
      <c r="AN620" s="11"/>
      <c r="AO620" s="11"/>
      <c r="AP620" s="11"/>
      <c r="AQ620" s="11"/>
      <c r="AR620" s="11"/>
      <c r="AS620" s="11"/>
      <c r="AT620" s="11"/>
      <c r="AU620" s="11"/>
      <c r="AV620" s="11"/>
      <c r="AW620" s="11"/>
      <c r="AX620" s="11"/>
      <c r="AY620" s="11"/>
      <c r="AZ620" s="11"/>
      <c r="BA620" s="11"/>
      <c r="BB620" s="11"/>
      <c r="BC620" s="11"/>
      <c r="BD620" s="11"/>
      <c r="BE620" s="11"/>
      <c r="BF620" s="11"/>
      <c r="BG620" s="11"/>
      <c r="BH620" s="11"/>
      <c r="BI620" s="11"/>
      <c r="BJ620" s="11"/>
      <c r="BK620" s="11"/>
      <c r="BL620" s="11"/>
      <c r="BM620" s="11"/>
      <c r="BN620" s="11"/>
      <c r="BO620" s="11"/>
      <c r="BP620" s="11"/>
      <c r="BQ620" s="11"/>
      <c r="BR620" s="11"/>
      <c r="BS620" s="11"/>
      <c r="BT620" s="11"/>
      <c r="BU620" s="65"/>
      <c r="BV620" s="11"/>
      <c r="BW620" s="11"/>
      <c r="BX620" s="11"/>
      <c r="BY620" s="11"/>
      <c r="BZ620" s="11"/>
      <c r="CA620" s="11"/>
      <c r="CB620" s="11"/>
      <c r="CC620" s="11"/>
      <c r="CD620" s="11"/>
      <c r="CE620" s="11"/>
      <c r="CF620" s="11"/>
      <c r="CG620" s="11"/>
      <c r="CH620" s="11"/>
      <c r="CI620" s="11"/>
      <c r="CJ620" s="11"/>
      <c r="CK620" s="11"/>
      <c r="CL620" s="11"/>
      <c r="CM620" s="11"/>
      <c r="CN620" s="11"/>
      <c r="CO620" s="11"/>
      <c r="CP620" s="11"/>
      <c r="CQ620" s="11"/>
      <c r="CR620" s="11"/>
      <c r="CS620" s="11"/>
      <c r="CT620" s="11"/>
      <c r="CU620" s="11"/>
      <c r="CV620" s="11"/>
      <c r="CW620" s="11"/>
      <c r="CX620" s="11"/>
      <c r="CY620" s="11"/>
      <c r="CZ620" s="11"/>
      <c r="DA620" s="11"/>
      <c r="DB620" s="11"/>
      <c r="DC620" s="11"/>
      <c r="DD620" s="11"/>
      <c r="DE620" s="11"/>
      <c r="DF620" s="11"/>
      <c r="DG620" s="11"/>
      <c r="DH620" s="11"/>
      <c r="DI620" s="11"/>
      <c r="DJ620" s="11"/>
      <c r="DK620" s="11"/>
      <c r="DL620" s="11"/>
      <c r="DM620" s="11"/>
      <c r="DN620" s="11"/>
      <c r="DO620" s="11"/>
      <c r="DP620" s="11"/>
      <c r="DQ620" s="11"/>
      <c r="DR620" s="11"/>
      <c r="DS620" s="11"/>
      <c r="DT620" s="11"/>
      <c r="DU620" s="11"/>
      <c r="DV620" s="11"/>
      <c r="DW620" s="11"/>
      <c r="DX620" s="11"/>
    </row>
    <row r="621" spans="6:128" ht="12.75">
      <c r="F621" s="11"/>
      <c r="G621" s="9">
        <f t="shared" si="94"/>
        <v>618</v>
      </c>
      <c r="H621" s="8">
        <f t="shared" si="90"/>
        <v>156.50549742894842</v>
      </c>
      <c r="I621" s="8">
        <f t="shared" si="92"/>
        <v>-33.25701842494939</v>
      </c>
      <c r="J621" s="8">
        <f t="shared" si="91"/>
        <v>-7.068997487803812</v>
      </c>
      <c r="K621" s="8">
        <f t="shared" si="93"/>
        <v>149.4364999411446</v>
      </c>
      <c r="L621" s="8"/>
      <c r="M621" s="8">
        <v>119</v>
      </c>
      <c r="N621" s="8"/>
      <c r="O621" s="8"/>
      <c r="P621" s="64"/>
      <c r="Q621" s="11"/>
      <c r="R621" s="65"/>
      <c r="S621" s="65"/>
      <c r="T621" s="11"/>
      <c r="U621" s="65"/>
      <c r="V621" s="65"/>
      <c r="W621" s="11"/>
      <c r="X621" s="65"/>
      <c r="Y621" s="65"/>
      <c r="Z621" s="65"/>
      <c r="AA621" s="65"/>
      <c r="AB621" s="65"/>
      <c r="AC621" s="11"/>
      <c r="AD621" s="11"/>
      <c r="AE621" s="11"/>
      <c r="AF621" s="11"/>
      <c r="AG621" s="11"/>
      <c r="AH621" s="11"/>
      <c r="AI621" s="11"/>
      <c r="AJ621" s="11"/>
      <c r="AK621" s="11"/>
      <c r="AL621" s="11"/>
      <c r="AM621" s="11"/>
      <c r="AN621" s="11"/>
      <c r="AO621" s="11"/>
      <c r="AP621" s="11"/>
      <c r="AQ621" s="11"/>
      <c r="AR621" s="11"/>
      <c r="AS621" s="11"/>
      <c r="AT621" s="11"/>
      <c r="AU621" s="11"/>
      <c r="AV621" s="11"/>
      <c r="AW621" s="11"/>
      <c r="AX621" s="11"/>
      <c r="AY621" s="11"/>
      <c r="AZ621" s="11"/>
      <c r="BA621" s="11"/>
      <c r="BB621" s="11"/>
      <c r="BC621" s="11"/>
      <c r="BD621" s="11"/>
      <c r="BE621" s="11"/>
      <c r="BF621" s="11"/>
      <c r="BG621" s="11"/>
      <c r="BH621" s="11"/>
      <c r="BI621" s="11"/>
      <c r="BJ621" s="11"/>
      <c r="BK621" s="11"/>
      <c r="BL621" s="11"/>
      <c r="BM621" s="11"/>
      <c r="BN621" s="11"/>
      <c r="BO621" s="11"/>
      <c r="BP621" s="11"/>
      <c r="BQ621" s="11"/>
      <c r="BR621" s="11"/>
      <c r="BS621" s="11"/>
      <c r="BT621" s="11"/>
      <c r="BU621" s="65"/>
      <c r="BV621" s="11"/>
      <c r="BW621" s="11"/>
      <c r="BX621" s="11"/>
      <c r="BY621" s="11"/>
      <c r="BZ621" s="11"/>
      <c r="CA621" s="11"/>
      <c r="CB621" s="11"/>
      <c r="CC621" s="11"/>
      <c r="CD621" s="11"/>
      <c r="CE621" s="11"/>
      <c r="CF621" s="11"/>
      <c r="CG621" s="11"/>
      <c r="CH621" s="11"/>
      <c r="CI621" s="11"/>
      <c r="CJ621" s="11"/>
      <c r="CK621" s="11"/>
      <c r="CL621" s="11"/>
      <c r="CM621" s="11"/>
      <c r="CN621" s="11"/>
      <c r="CO621" s="11"/>
      <c r="CP621" s="11"/>
      <c r="CQ621" s="11"/>
      <c r="CR621" s="11"/>
      <c r="CS621" s="11"/>
      <c r="CT621" s="11"/>
      <c r="CU621" s="11"/>
      <c r="CV621" s="11"/>
      <c r="CW621" s="11"/>
      <c r="CX621" s="11"/>
      <c r="CY621" s="11"/>
      <c r="CZ621" s="11"/>
      <c r="DA621" s="11"/>
      <c r="DB621" s="11"/>
      <c r="DC621" s="11"/>
      <c r="DD621" s="11"/>
      <c r="DE621" s="11"/>
      <c r="DF621" s="11"/>
      <c r="DG621" s="11"/>
      <c r="DH621" s="11"/>
      <c r="DI621" s="11"/>
      <c r="DJ621" s="11"/>
      <c r="DK621" s="11"/>
      <c r="DL621" s="11"/>
      <c r="DM621" s="11"/>
      <c r="DN621" s="11"/>
      <c r="DO621" s="11"/>
      <c r="DP621" s="11"/>
      <c r="DQ621" s="11"/>
      <c r="DR621" s="11"/>
      <c r="DS621" s="11"/>
      <c r="DT621" s="11"/>
      <c r="DU621" s="11"/>
      <c r="DV621" s="11"/>
      <c r="DW621" s="11"/>
      <c r="DX621" s="11"/>
    </row>
    <row r="622" spans="6:128" ht="12.75">
      <c r="F622" s="11"/>
      <c r="G622" s="9">
        <f t="shared" si="94"/>
        <v>619</v>
      </c>
      <c r="H622" s="8">
        <f t="shared" si="90"/>
        <v>156.48031100448515</v>
      </c>
      <c r="I622" s="8">
        <f t="shared" si="92"/>
        <v>-33.37532423722058</v>
      </c>
      <c r="J622" s="8">
        <f t="shared" si="91"/>
        <v>-6.487505842802495</v>
      </c>
      <c r="K622" s="8">
        <f t="shared" si="93"/>
        <v>149.99280516168264</v>
      </c>
      <c r="L622" s="8"/>
      <c r="M622" s="8">
        <v>120</v>
      </c>
      <c r="N622" s="8"/>
      <c r="O622" s="8"/>
      <c r="P622" s="64"/>
      <c r="Q622" s="11"/>
      <c r="R622" s="65"/>
      <c r="S622" s="65"/>
      <c r="T622" s="11"/>
      <c r="U622" s="65"/>
      <c r="V622" s="65"/>
      <c r="W622" s="11"/>
      <c r="X622" s="65"/>
      <c r="Y622" s="65"/>
      <c r="Z622" s="65"/>
      <c r="AA622" s="65"/>
      <c r="AB622" s="65"/>
      <c r="AC622" s="11"/>
      <c r="AD622" s="11"/>
      <c r="AE622" s="11"/>
      <c r="AF622" s="11"/>
      <c r="AG622" s="11"/>
      <c r="AH622" s="11"/>
      <c r="AI622" s="11"/>
      <c r="AJ622" s="11"/>
      <c r="AK622" s="11"/>
      <c r="AL622" s="11"/>
      <c r="AM622" s="11"/>
      <c r="AN622" s="11"/>
      <c r="AO622" s="11"/>
      <c r="AP622" s="11"/>
      <c r="AQ622" s="11"/>
      <c r="AR622" s="11"/>
      <c r="AS622" s="11"/>
      <c r="AT622" s="11"/>
      <c r="AU622" s="11"/>
      <c r="AV622" s="11"/>
      <c r="AW622" s="11"/>
      <c r="AX622" s="11"/>
      <c r="AY622" s="11"/>
      <c r="AZ622" s="11"/>
      <c r="BA622" s="11"/>
      <c r="BB622" s="11"/>
      <c r="BC622" s="11"/>
      <c r="BD622" s="11"/>
      <c r="BE622" s="11"/>
      <c r="BF622" s="11"/>
      <c r="BG622" s="11"/>
      <c r="BH622" s="11"/>
      <c r="BI622" s="11"/>
      <c r="BJ622" s="11"/>
      <c r="BK622" s="11"/>
      <c r="BL622" s="11"/>
      <c r="BM622" s="11"/>
      <c r="BN622" s="11"/>
      <c r="BO622" s="11"/>
      <c r="BP622" s="11"/>
      <c r="BQ622" s="11"/>
      <c r="BR622" s="11"/>
      <c r="BS622" s="11"/>
      <c r="BT622" s="11"/>
      <c r="BU622" s="65"/>
      <c r="BV622" s="11"/>
      <c r="BW622" s="11"/>
      <c r="BX622" s="11"/>
      <c r="BY622" s="11"/>
      <c r="BZ622" s="11"/>
      <c r="CA622" s="11"/>
      <c r="CB622" s="11"/>
      <c r="CC622" s="11"/>
      <c r="CD622" s="11"/>
      <c r="CE622" s="11"/>
      <c r="CF622" s="11"/>
      <c r="CG622" s="11"/>
      <c r="CH622" s="11"/>
      <c r="CI622" s="11"/>
      <c r="CJ622" s="11"/>
      <c r="CK622" s="11"/>
      <c r="CL622" s="11"/>
      <c r="CM622" s="11"/>
      <c r="CN622" s="11"/>
      <c r="CO622" s="11"/>
      <c r="CP622" s="11"/>
      <c r="CQ622" s="11"/>
      <c r="CR622" s="11"/>
      <c r="CS622" s="11"/>
      <c r="CT622" s="11"/>
      <c r="CU622" s="11"/>
      <c r="CV622" s="11"/>
      <c r="CW622" s="11"/>
      <c r="CX622" s="11"/>
      <c r="CY622" s="11"/>
      <c r="CZ622" s="11"/>
      <c r="DA622" s="11"/>
      <c r="DB622" s="11"/>
      <c r="DC622" s="11"/>
      <c r="DD622" s="11"/>
      <c r="DE622" s="11"/>
      <c r="DF622" s="11"/>
      <c r="DG622" s="11"/>
      <c r="DH622" s="11"/>
      <c r="DI622" s="11"/>
      <c r="DJ622" s="11"/>
      <c r="DK622" s="11"/>
      <c r="DL622" s="11"/>
      <c r="DM622" s="11"/>
      <c r="DN622" s="11"/>
      <c r="DO622" s="11"/>
      <c r="DP622" s="11"/>
      <c r="DQ622" s="11"/>
      <c r="DR622" s="11"/>
      <c r="DS622" s="11"/>
      <c r="DT622" s="11"/>
      <c r="DU622" s="11"/>
      <c r="DV622" s="11"/>
      <c r="DW622" s="11"/>
      <c r="DX622" s="11"/>
    </row>
    <row r="623" spans="6:128" ht="12.75">
      <c r="F623" s="11"/>
      <c r="G623" s="9">
        <f t="shared" si="94"/>
        <v>620</v>
      </c>
      <c r="H623" s="8">
        <f t="shared" si="90"/>
        <v>156.45720713724165</v>
      </c>
      <c r="I623" s="8">
        <f t="shared" si="92"/>
        <v>-33.48346360241507</v>
      </c>
      <c r="J623" s="8">
        <f t="shared" si="91"/>
        <v>-5.90403804067564</v>
      </c>
      <c r="K623" s="8">
        <f t="shared" si="93"/>
        <v>150.55316909656602</v>
      </c>
      <c r="L623" s="8"/>
      <c r="M623" s="8">
        <v>121</v>
      </c>
      <c r="N623" s="8"/>
      <c r="O623" s="8"/>
      <c r="P623" s="64"/>
      <c r="Q623" s="11"/>
      <c r="R623" s="65"/>
      <c r="S623" s="65"/>
      <c r="T623" s="11"/>
      <c r="U623" s="65"/>
      <c r="V623" s="65"/>
      <c r="W623" s="11"/>
      <c r="X623" s="65"/>
      <c r="Y623" s="65"/>
      <c r="Z623" s="65"/>
      <c r="AA623" s="65"/>
      <c r="AB623" s="65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11"/>
      <c r="AN623" s="11"/>
      <c r="AO623" s="11"/>
      <c r="AP623" s="11"/>
      <c r="AQ623" s="11"/>
      <c r="AR623" s="11"/>
      <c r="AS623" s="11"/>
      <c r="AT623" s="11"/>
      <c r="AU623" s="11"/>
      <c r="AV623" s="11"/>
      <c r="AW623" s="11"/>
      <c r="AX623" s="11"/>
      <c r="AY623" s="11"/>
      <c r="AZ623" s="11"/>
      <c r="BA623" s="11"/>
      <c r="BB623" s="11"/>
      <c r="BC623" s="11"/>
      <c r="BD623" s="11"/>
      <c r="BE623" s="11"/>
      <c r="BF623" s="11"/>
      <c r="BG623" s="11"/>
      <c r="BH623" s="11"/>
      <c r="BI623" s="11"/>
      <c r="BJ623" s="11"/>
      <c r="BK623" s="11"/>
      <c r="BL623" s="11"/>
      <c r="BM623" s="11"/>
      <c r="BN623" s="11"/>
      <c r="BO623" s="11"/>
      <c r="BP623" s="11"/>
      <c r="BQ623" s="11"/>
      <c r="BR623" s="11"/>
      <c r="BS623" s="11"/>
      <c r="BT623" s="11"/>
      <c r="BU623" s="65"/>
      <c r="BV623" s="11"/>
      <c r="BW623" s="11"/>
      <c r="BX623" s="11"/>
      <c r="BY623" s="11"/>
      <c r="BZ623" s="11"/>
      <c r="CA623" s="11"/>
      <c r="CB623" s="11"/>
      <c r="CC623" s="11"/>
      <c r="CD623" s="11"/>
      <c r="CE623" s="11"/>
      <c r="CF623" s="11"/>
      <c r="CG623" s="11"/>
      <c r="CH623" s="11"/>
      <c r="CI623" s="11"/>
      <c r="CJ623" s="11"/>
      <c r="CK623" s="11"/>
      <c r="CL623" s="11"/>
      <c r="CM623" s="11"/>
      <c r="CN623" s="11"/>
      <c r="CO623" s="11"/>
      <c r="CP623" s="11"/>
      <c r="CQ623" s="11"/>
      <c r="CR623" s="11"/>
      <c r="CS623" s="11"/>
      <c r="CT623" s="11"/>
      <c r="CU623" s="11"/>
      <c r="CV623" s="11"/>
      <c r="CW623" s="11"/>
      <c r="CX623" s="11"/>
      <c r="CY623" s="11"/>
      <c r="CZ623" s="11"/>
      <c r="DA623" s="11"/>
      <c r="DB623" s="11"/>
      <c r="DC623" s="11"/>
      <c r="DD623" s="11"/>
      <c r="DE623" s="11"/>
      <c r="DF623" s="11"/>
      <c r="DG623" s="11"/>
      <c r="DH623" s="11"/>
      <c r="DI623" s="11"/>
      <c r="DJ623" s="11"/>
      <c r="DK623" s="11"/>
      <c r="DL623" s="11"/>
      <c r="DM623" s="11"/>
      <c r="DN623" s="11"/>
      <c r="DO623" s="11"/>
      <c r="DP623" s="11"/>
      <c r="DQ623" s="11"/>
      <c r="DR623" s="11"/>
      <c r="DS623" s="11"/>
      <c r="DT623" s="11"/>
      <c r="DU623" s="11"/>
      <c r="DV623" s="11"/>
      <c r="DW623" s="11"/>
      <c r="DX623" s="11"/>
    </row>
    <row r="624" spans="6:128" ht="12.75">
      <c r="F624" s="11"/>
      <c r="G624" s="9">
        <f t="shared" si="94"/>
        <v>621</v>
      </c>
      <c r="H624" s="8">
        <f t="shared" si="90"/>
        <v>156.43621490429064</v>
      </c>
      <c r="I624" s="8">
        <f t="shared" si="92"/>
        <v>-33.581403580234685</v>
      </c>
      <c r="J624" s="8">
        <f t="shared" si="91"/>
        <v>-5.318771811367833</v>
      </c>
      <c r="K624" s="8">
        <f t="shared" si="93"/>
        <v>151.1174430929228</v>
      </c>
      <c r="L624" s="8"/>
      <c r="M624" s="8">
        <v>122</v>
      </c>
      <c r="N624" s="8"/>
      <c r="O624" s="8"/>
      <c r="P624" s="64"/>
      <c r="Q624" s="11"/>
      <c r="R624" s="65"/>
      <c r="S624" s="65"/>
      <c r="T624" s="11"/>
      <c r="U624" s="65"/>
      <c r="V624" s="65"/>
      <c r="W624" s="11"/>
      <c r="X624" s="65"/>
      <c r="Y624" s="65"/>
      <c r="Z624" s="65"/>
      <c r="AA624" s="65"/>
      <c r="AB624" s="65"/>
      <c r="AC624" s="11"/>
      <c r="AD624" s="11"/>
      <c r="AE624" s="11"/>
      <c r="AF624" s="11"/>
      <c r="AG624" s="11"/>
      <c r="AH624" s="11"/>
      <c r="AI624" s="11"/>
      <c r="AJ624" s="11"/>
      <c r="AK624" s="11"/>
      <c r="AL624" s="11"/>
      <c r="AM624" s="11"/>
      <c r="AN624" s="11"/>
      <c r="AO624" s="11"/>
      <c r="AP624" s="11"/>
      <c r="AQ624" s="11"/>
      <c r="AR624" s="11"/>
      <c r="AS624" s="11"/>
      <c r="AT624" s="11"/>
      <c r="AU624" s="11"/>
      <c r="AV624" s="11"/>
      <c r="AW624" s="11"/>
      <c r="AX624" s="11"/>
      <c r="AY624" s="11"/>
      <c r="AZ624" s="11"/>
      <c r="BA624" s="11"/>
      <c r="BB624" s="11"/>
      <c r="BC624" s="11"/>
      <c r="BD624" s="11"/>
      <c r="BE624" s="11"/>
      <c r="BF624" s="11"/>
      <c r="BG624" s="11"/>
      <c r="BH624" s="11"/>
      <c r="BI624" s="11"/>
      <c r="BJ624" s="11"/>
      <c r="BK624" s="11"/>
      <c r="BL624" s="11"/>
      <c r="BM624" s="11"/>
      <c r="BN624" s="11"/>
      <c r="BO624" s="11"/>
      <c r="BP624" s="11"/>
      <c r="BQ624" s="11"/>
      <c r="BR624" s="11"/>
      <c r="BS624" s="11"/>
      <c r="BT624" s="11"/>
      <c r="BU624" s="65"/>
      <c r="BV624" s="11"/>
      <c r="BW624" s="11"/>
      <c r="BX624" s="11"/>
      <c r="BY624" s="11"/>
      <c r="BZ624" s="11"/>
      <c r="CA624" s="11"/>
      <c r="CB624" s="11"/>
      <c r="CC624" s="11"/>
      <c r="CD624" s="11"/>
      <c r="CE624" s="11"/>
      <c r="CF624" s="11"/>
      <c r="CG624" s="11"/>
      <c r="CH624" s="11"/>
      <c r="CI624" s="11"/>
      <c r="CJ624" s="11"/>
      <c r="CK624" s="11"/>
      <c r="CL624" s="11"/>
      <c r="CM624" s="11"/>
      <c r="CN624" s="11"/>
      <c r="CO624" s="11"/>
      <c r="CP624" s="11"/>
      <c r="CQ624" s="11"/>
      <c r="CR624" s="11"/>
      <c r="CS624" s="11"/>
      <c r="CT624" s="11"/>
      <c r="CU624" s="11"/>
      <c r="CV624" s="11"/>
      <c r="CW624" s="11"/>
      <c r="CX624" s="11"/>
      <c r="CY624" s="11"/>
      <c r="CZ624" s="11"/>
      <c r="DA624" s="11"/>
      <c r="DB624" s="11"/>
      <c r="DC624" s="11"/>
      <c r="DD624" s="11"/>
      <c r="DE624" s="11"/>
      <c r="DF624" s="11"/>
      <c r="DG624" s="11"/>
      <c r="DH624" s="11"/>
      <c r="DI624" s="11"/>
      <c r="DJ624" s="11"/>
      <c r="DK624" s="11"/>
      <c r="DL624" s="11"/>
      <c r="DM624" s="11"/>
      <c r="DN624" s="11"/>
      <c r="DO624" s="11"/>
      <c r="DP624" s="11"/>
      <c r="DQ624" s="11"/>
      <c r="DR624" s="11"/>
      <c r="DS624" s="11"/>
      <c r="DT624" s="11"/>
      <c r="DU624" s="11"/>
      <c r="DV624" s="11"/>
      <c r="DW624" s="11"/>
      <c r="DX624" s="11"/>
    </row>
    <row r="625" spans="6:128" ht="12.75">
      <c r="F625" s="11"/>
      <c r="G625" s="9">
        <f t="shared" si="94"/>
        <v>622</v>
      </c>
      <c r="H625" s="8">
        <f t="shared" si="90"/>
        <v>156.417360736421</v>
      </c>
      <c r="I625" s="8">
        <f t="shared" si="92"/>
        <v>-33.66911433721339</v>
      </c>
      <c r="J625" s="8">
        <f t="shared" si="91"/>
        <v>-4.731885432642246</v>
      </c>
      <c r="K625" s="8">
        <f t="shared" si="93"/>
        <v>151.68547530377873</v>
      </c>
      <c r="L625" s="8"/>
      <c r="M625" s="8">
        <v>123</v>
      </c>
      <c r="N625" s="8"/>
      <c r="O625" s="8"/>
      <c r="P625" s="64"/>
      <c r="Q625" s="11"/>
      <c r="R625" s="65"/>
      <c r="S625" s="65"/>
      <c r="T625" s="11"/>
      <c r="U625" s="65"/>
      <c r="V625" s="65"/>
      <c r="W625" s="11"/>
      <c r="X625" s="65"/>
      <c r="Y625" s="65"/>
      <c r="Z625" s="65"/>
      <c r="AA625" s="65"/>
      <c r="AB625" s="65"/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11"/>
      <c r="AN625" s="11"/>
      <c r="AO625" s="11"/>
      <c r="AP625" s="11"/>
      <c r="AQ625" s="11"/>
      <c r="AR625" s="11"/>
      <c r="AS625" s="11"/>
      <c r="AT625" s="11"/>
      <c r="AU625" s="11"/>
      <c r="AV625" s="11"/>
      <c r="AW625" s="11"/>
      <c r="AX625" s="11"/>
      <c r="AY625" s="11"/>
      <c r="AZ625" s="11"/>
      <c r="BA625" s="11"/>
      <c r="BB625" s="11"/>
      <c r="BC625" s="11"/>
      <c r="BD625" s="11"/>
      <c r="BE625" s="11"/>
      <c r="BF625" s="11"/>
      <c r="BG625" s="11"/>
      <c r="BH625" s="11"/>
      <c r="BI625" s="11"/>
      <c r="BJ625" s="11"/>
      <c r="BK625" s="11"/>
      <c r="BL625" s="11"/>
      <c r="BM625" s="11"/>
      <c r="BN625" s="11"/>
      <c r="BO625" s="11"/>
      <c r="BP625" s="11"/>
      <c r="BQ625" s="11"/>
      <c r="BR625" s="11"/>
      <c r="BS625" s="11"/>
      <c r="BT625" s="11"/>
      <c r="BU625" s="65"/>
      <c r="BV625" s="11"/>
      <c r="BW625" s="11"/>
      <c r="BX625" s="11"/>
      <c r="BY625" s="11"/>
      <c r="BZ625" s="11"/>
      <c r="CA625" s="11"/>
      <c r="CB625" s="11"/>
      <c r="CC625" s="11"/>
      <c r="CD625" s="11"/>
      <c r="CE625" s="11"/>
      <c r="CF625" s="11"/>
      <c r="CG625" s="11"/>
      <c r="CH625" s="11"/>
      <c r="CI625" s="11"/>
      <c r="CJ625" s="11"/>
      <c r="CK625" s="11"/>
      <c r="CL625" s="11"/>
      <c r="CM625" s="11"/>
      <c r="CN625" s="11"/>
      <c r="CO625" s="11"/>
      <c r="CP625" s="11"/>
      <c r="CQ625" s="11"/>
      <c r="CR625" s="11"/>
      <c r="CS625" s="11"/>
      <c r="CT625" s="11"/>
      <c r="CU625" s="11"/>
      <c r="CV625" s="11"/>
      <c r="CW625" s="11"/>
      <c r="CX625" s="11"/>
      <c r="CY625" s="11"/>
      <c r="CZ625" s="11"/>
      <c r="DA625" s="11"/>
      <c r="DB625" s="11"/>
      <c r="DC625" s="11"/>
      <c r="DD625" s="11"/>
      <c r="DE625" s="11"/>
      <c r="DF625" s="11"/>
      <c r="DG625" s="11"/>
      <c r="DH625" s="11"/>
      <c r="DI625" s="11"/>
      <c r="DJ625" s="11"/>
      <c r="DK625" s="11"/>
      <c r="DL625" s="11"/>
      <c r="DM625" s="11"/>
      <c r="DN625" s="11"/>
      <c r="DO625" s="11"/>
      <c r="DP625" s="11"/>
      <c r="DQ625" s="11"/>
      <c r="DR625" s="11"/>
      <c r="DS625" s="11"/>
      <c r="DT625" s="11"/>
      <c r="DU625" s="11"/>
      <c r="DV625" s="11"/>
      <c r="DW625" s="11"/>
      <c r="DX625" s="11"/>
    </row>
    <row r="626" spans="6:128" ht="12.75">
      <c r="F626" s="11"/>
      <c r="G626" s="9">
        <f t="shared" si="94"/>
        <v>623</v>
      </c>
      <c r="H626" s="8">
        <f t="shared" si="90"/>
        <v>156.40066838160402</v>
      </c>
      <c r="I626" s="8">
        <f t="shared" si="92"/>
        <v>-33.74656915580495</v>
      </c>
      <c r="J626" s="8">
        <f t="shared" si="91"/>
        <v>-4.143557675775011</v>
      </c>
      <c r="K626" s="8">
        <f t="shared" si="93"/>
        <v>152.257110705829</v>
      </c>
      <c r="L626" s="8"/>
      <c r="M626" s="8">
        <v>124</v>
      </c>
      <c r="N626" s="8"/>
      <c r="O626" s="8"/>
      <c r="P626" s="64"/>
      <c r="Q626" s="11"/>
      <c r="R626" s="65"/>
      <c r="S626" s="65"/>
      <c r="T626" s="11"/>
      <c r="U626" s="65"/>
      <c r="V626" s="65"/>
      <c r="W626" s="11"/>
      <c r="X626" s="65"/>
      <c r="Y626" s="65"/>
      <c r="Z626" s="65"/>
      <c r="AA626" s="65"/>
      <c r="AB626" s="65"/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11"/>
      <c r="AN626" s="11"/>
      <c r="AO626" s="11"/>
      <c r="AP626" s="11"/>
      <c r="AQ626" s="11"/>
      <c r="AR626" s="11"/>
      <c r="AS626" s="11"/>
      <c r="AT626" s="11"/>
      <c r="AU626" s="11"/>
      <c r="AV626" s="11"/>
      <c r="AW626" s="11"/>
      <c r="AX626" s="11"/>
      <c r="AY626" s="11"/>
      <c r="AZ626" s="11"/>
      <c r="BA626" s="11"/>
      <c r="BB626" s="11"/>
      <c r="BC626" s="11"/>
      <c r="BD626" s="11"/>
      <c r="BE626" s="11"/>
      <c r="BF626" s="11"/>
      <c r="BG626" s="11"/>
      <c r="BH626" s="11"/>
      <c r="BI626" s="11"/>
      <c r="BJ626" s="11"/>
      <c r="BK626" s="11"/>
      <c r="BL626" s="11"/>
      <c r="BM626" s="11"/>
      <c r="BN626" s="11"/>
      <c r="BO626" s="11"/>
      <c r="BP626" s="11"/>
      <c r="BQ626" s="11"/>
      <c r="BR626" s="11"/>
      <c r="BS626" s="11"/>
      <c r="BT626" s="11"/>
      <c r="BU626" s="65"/>
      <c r="BV626" s="11"/>
      <c r="BW626" s="11"/>
      <c r="BX626" s="11"/>
      <c r="BY626" s="11"/>
      <c r="BZ626" s="11"/>
      <c r="CA626" s="11"/>
      <c r="CB626" s="11"/>
      <c r="CC626" s="11"/>
      <c r="CD626" s="11"/>
      <c r="CE626" s="11"/>
      <c r="CF626" s="11"/>
      <c r="CG626" s="11"/>
      <c r="CH626" s="11"/>
      <c r="CI626" s="11"/>
      <c r="CJ626" s="11"/>
      <c r="CK626" s="11"/>
      <c r="CL626" s="11"/>
      <c r="CM626" s="11"/>
      <c r="CN626" s="11"/>
      <c r="CO626" s="11"/>
      <c r="CP626" s="11"/>
      <c r="CQ626" s="11"/>
      <c r="CR626" s="11"/>
      <c r="CS626" s="11"/>
      <c r="CT626" s="11"/>
      <c r="CU626" s="11"/>
      <c r="CV626" s="11"/>
      <c r="CW626" s="11"/>
      <c r="CX626" s="11"/>
      <c r="CY626" s="11"/>
      <c r="CZ626" s="11"/>
      <c r="DA626" s="11"/>
      <c r="DB626" s="11"/>
      <c r="DC626" s="11"/>
      <c r="DD626" s="11"/>
      <c r="DE626" s="11"/>
      <c r="DF626" s="11"/>
      <c r="DG626" s="11"/>
      <c r="DH626" s="11"/>
      <c r="DI626" s="11"/>
      <c r="DJ626" s="11"/>
      <c r="DK626" s="11"/>
      <c r="DL626" s="11"/>
      <c r="DM626" s="11"/>
      <c r="DN626" s="11"/>
      <c r="DO626" s="11"/>
      <c r="DP626" s="11"/>
      <c r="DQ626" s="11"/>
      <c r="DR626" s="11"/>
      <c r="DS626" s="11"/>
      <c r="DT626" s="11"/>
      <c r="DU626" s="11"/>
      <c r="DV626" s="11"/>
      <c r="DW626" s="11"/>
      <c r="DX626" s="11"/>
    </row>
    <row r="627" spans="6:128" ht="12.75">
      <c r="F627" s="11"/>
      <c r="G627" s="9">
        <f t="shared" si="94"/>
        <v>624</v>
      </c>
      <c r="H627" s="8">
        <f t="shared" si="90"/>
        <v>156.3861588721197</v>
      </c>
      <c r="I627" s="8">
        <f t="shared" si="92"/>
        <v>-33.81374444252129</v>
      </c>
      <c r="J627" s="8">
        <f t="shared" si="91"/>
        <v>-3.5539677511002523</v>
      </c>
      <c r="K627" s="8">
        <f t="shared" si="93"/>
        <v>152.83219112101943</v>
      </c>
      <c r="L627" s="8"/>
      <c r="M627" s="8">
        <v>125</v>
      </c>
      <c r="N627" s="8"/>
      <c r="O627" s="8"/>
      <c r="P627" s="64"/>
      <c r="Q627" s="11"/>
      <c r="R627" s="65"/>
      <c r="S627" s="65"/>
      <c r="T627" s="11"/>
      <c r="U627" s="65"/>
      <c r="V627" s="65"/>
      <c r="W627" s="11"/>
      <c r="X627" s="65"/>
      <c r="Y627" s="65"/>
      <c r="Z627" s="65"/>
      <c r="AA627" s="65"/>
      <c r="AB627" s="65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11"/>
      <c r="AN627" s="11"/>
      <c r="AO627" s="11"/>
      <c r="AP627" s="11"/>
      <c r="AQ627" s="11"/>
      <c r="AR627" s="11"/>
      <c r="AS627" s="11"/>
      <c r="AT627" s="11"/>
      <c r="AU627" s="11"/>
      <c r="AV627" s="11"/>
      <c r="AW627" s="11"/>
      <c r="AX627" s="11"/>
      <c r="AY627" s="11"/>
      <c r="AZ627" s="11"/>
      <c r="BA627" s="11"/>
      <c r="BB627" s="11"/>
      <c r="BC627" s="11"/>
      <c r="BD627" s="11"/>
      <c r="BE627" s="11"/>
      <c r="BF627" s="11"/>
      <c r="BG627" s="11"/>
      <c r="BH627" s="11"/>
      <c r="BI627" s="11"/>
      <c r="BJ627" s="11"/>
      <c r="BK627" s="11"/>
      <c r="BL627" s="11"/>
      <c r="BM627" s="11"/>
      <c r="BN627" s="11"/>
      <c r="BO627" s="11"/>
      <c r="BP627" s="11"/>
      <c r="BQ627" s="11"/>
      <c r="BR627" s="11"/>
      <c r="BS627" s="11"/>
      <c r="BT627" s="11"/>
      <c r="BU627" s="65"/>
      <c r="BV627" s="11"/>
      <c r="BW627" s="11"/>
      <c r="BX627" s="11"/>
      <c r="BY627" s="11"/>
      <c r="BZ627" s="11"/>
      <c r="CA627" s="11"/>
      <c r="CB627" s="11"/>
      <c r="CC627" s="11"/>
      <c r="CD627" s="11"/>
      <c r="CE627" s="11"/>
      <c r="CF627" s="11"/>
      <c r="CG627" s="11"/>
      <c r="CH627" s="11"/>
      <c r="CI627" s="11"/>
      <c r="CJ627" s="11"/>
      <c r="CK627" s="11"/>
      <c r="CL627" s="11"/>
      <c r="CM627" s="11"/>
      <c r="CN627" s="11"/>
      <c r="CO627" s="11"/>
      <c r="CP627" s="11"/>
      <c r="CQ627" s="11"/>
      <c r="CR627" s="11"/>
      <c r="CS627" s="11"/>
      <c r="CT627" s="11"/>
      <c r="CU627" s="11"/>
      <c r="CV627" s="11"/>
      <c r="CW627" s="11"/>
      <c r="CX627" s="11"/>
      <c r="CY627" s="11"/>
      <c r="CZ627" s="11"/>
      <c r="DA627" s="11"/>
      <c r="DB627" s="11"/>
      <c r="DC627" s="11"/>
      <c r="DD627" s="11"/>
      <c r="DE627" s="11"/>
      <c r="DF627" s="11"/>
      <c r="DG627" s="11"/>
      <c r="DH627" s="11"/>
      <c r="DI627" s="11"/>
      <c r="DJ627" s="11"/>
      <c r="DK627" s="11"/>
      <c r="DL627" s="11"/>
      <c r="DM627" s="11"/>
      <c r="DN627" s="11"/>
      <c r="DO627" s="11"/>
      <c r="DP627" s="11"/>
      <c r="DQ627" s="11"/>
      <c r="DR627" s="11"/>
      <c r="DS627" s="11"/>
      <c r="DT627" s="11"/>
      <c r="DU627" s="11"/>
      <c r="DV627" s="11"/>
      <c r="DW627" s="11"/>
      <c r="DX627" s="11"/>
    </row>
    <row r="628" spans="6:128" ht="12.75">
      <c r="F628" s="11"/>
      <c r="G628" s="9">
        <f t="shared" si="94"/>
        <v>625</v>
      </c>
      <c r="H628" s="8">
        <f t="shared" si="90"/>
        <v>156.37385049540393</v>
      </c>
      <c r="I628" s="8">
        <f t="shared" si="92"/>
        <v>-33.87061973511935</v>
      </c>
      <c r="J628" s="8">
        <f t="shared" si="91"/>
        <v>-2.963295253420389</v>
      </c>
      <c r="K628" s="8">
        <f t="shared" si="93"/>
        <v>153.41055524198353</v>
      </c>
      <c r="L628" s="8"/>
      <c r="M628" s="8">
        <v>126</v>
      </c>
      <c r="N628" s="8"/>
      <c r="O628" s="8"/>
      <c r="P628" s="64"/>
      <c r="Q628" s="11"/>
      <c r="R628" s="65"/>
      <c r="S628" s="65"/>
      <c r="T628" s="11"/>
      <c r="U628" s="65"/>
      <c r="V628" s="65"/>
      <c r="W628" s="11"/>
      <c r="X628" s="65"/>
      <c r="Y628" s="65"/>
      <c r="Z628" s="65"/>
      <c r="AA628" s="65"/>
      <c r="AB628" s="65"/>
      <c r="AC628" s="11"/>
      <c r="AD628" s="11"/>
      <c r="AE628" s="11"/>
      <c r="AF628" s="11"/>
      <c r="AG628" s="11"/>
      <c r="AH628" s="11"/>
      <c r="AI628" s="11"/>
      <c r="AJ628" s="11"/>
      <c r="AK628" s="11"/>
      <c r="AL628" s="11"/>
      <c r="AM628" s="11"/>
      <c r="AN628" s="11"/>
      <c r="AO628" s="11"/>
      <c r="AP628" s="11"/>
      <c r="AQ628" s="11"/>
      <c r="AR628" s="11"/>
      <c r="AS628" s="11"/>
      <c r="AT628" s="11"/>
      <c r="AU628" s="11"/>
      <c r="AV628" s="11"/>
      <c r="AW628" s="11"/>
      <c r="AX628" s="11"/>
      <c r="AY628" s="11"/>
      <c r="AZ628" s="11"/>
      <c r="BA628" s="11"/>
      <c r="BB628" s="11"/>
      <c r="BC628" s="11"/>
      <c r="BD628" s="11"/>
      <c r="BE628" s="11"/>
      <c r="BF628" s="11"/>
      <c r="BG628" s="11"/>
      <c r="BH628" s="11"/>
      <c r="BI628" s="11"/>
      <c r="BJ628" s="11"/>
      <c r="BK628" s="11"/>
      <c r="BL628" s="11"/>
      <c r="BM628" s="11"/>
      <c r="BN628" s="11"/>
      <c r="BO628" s="11"/>
      <c r="BP628" s="11"/>
      <c r="BQ628" s="11"/>
      <c r="BR628" s="11"/>
      <c r="BS628" s="11"/>
      <c r="BT628" s="11"/>
      <c r="BU628" s="65"/>
      <c r="BV628" s="11"/>
      <c r="BW628" s="11"/>
      <c r="BX628" s="11"/>
      <c r="BY628" s="11"/>
      <c r="BZ628" s="11"/>
      <c r="CA628" s="11"/>
      <c r="CB628" s="11"/>
      <c r="CC628" s="11"/>
      <c r="CD628" s="11"/>
      <c r="CE628" s="11"/>
      <c r="CF628" s="11"/>
      <c r="CG628" s="11"/>
      <c r="CH628" s="11"/>
      <c r="CI628" s="11"/>
      <c r="CJ628" s="11"/>
      <c r="CK628" s="11"/>
      <c r="CL628" s="11"/>
      <c r="CM628" s="11"/>
      <c r="CN628" s="11"/>
      <c r="CO628" s="11"/>
      <c r="CP628" s="11"/>
      <c r="CQ628" s="11"/>
      <c r="CR628" s="11"/>
      <c r="CS628" s="11"/>
      <c r="CT628" s="11"/>
      <c r="CU628" s="11"/>
      <c r="CV628" s="11"/>
      <c r="CW628" s="11"/>
      <c r="CX628" s="11"/>
      <c r="CY628" s="11"/>
      <c r="CZ628" s="11"/>
      <c r="DA628" s="11"/>
      <c r="DB628" s="11"/>
      <c r="DC628" s="11"/>
      <c r="DD628" s="11"/>
      <c r="DE628" s="11"/>
      <c r="DF628" s="11"/>
      <c r="DG628" s="11"/>
      <c r="DH628" s="11"/>
      <c r="DI628" s="11"/>
      <c r="DJ628" s="11"/>
      <c r="DK628" s="11"/>
      <c r="DL628" s="11"/>
      <c r="DM628" s="11"/>
      <c r="DN628" s="11"/>
      <c r="DO628" s="11"/>
      <c r="DP628" s="11"/>
      <c r="DQ628" s="11"/>
      <c r="DR628" s="11"/>
      <c r="DS628" s="11"/>
      <c r="DT628" s="11"/>
      <c r="DU628" s="11"/>
      <c r="DV628" s="11"/>
      <c r="DW628" s="11"/>
      <c r="DX628" s="11"/>
    </row>
    <row r="629" spans="6:128" ht="12.75">
      <c r="F629" s="11"/>
      <c r="G629" s="9">
        <f t="shared" si="94"/>
        <v>626</v>
      </c>
      <c r="H629" s="8">
        <f t="shared" si="90"/>
        <v>156.36375876867174</v>
      </c>
      <c r="I629" s="8">
        <f t="shared" si="92"/>
        <v>-33.917177708834025</v>
      </c>
      <c r="J629" s="8">
        <f t="shared" si="91"/>
        <v>-2.371720107300308</v>
      </c>
      <c r="K629" s="8">
        <f t="shared" si="93"/>
        <v>153.99203866137142</v>
      </c>
      <c r="L629" s="8"/>
      <c r="M629" s="8">
        <v>127</v>
      </c>
      <c r="N629" s="8"/>
      <c r="O629" s="8"/>
      <c r="P629" s="64"/>
      <c r="Q629" s="11"/>
      <c r="R629" s="65"/>
      <c r="S629" s="65"/>
      <c r="T629" s="11"/>
      <c r="U629" s="65"/>
      <c r="V629" s="65"/>
      <c r="W629" s="11"/>
      <c r="X629" s="65"/>
      <c r="Y629" s="65"/>
      <c r="Z629" s="65"/>
      <c r="AA629" s="65"/>
      <c r="AB629" s="65"/>
      <c r="AC629" s="11"/>
      <c r="AD629" s="11"/>
      <c r="AE629" s="11"/>
      <c r="AF629" s="11"/>
      <c r="AG629" s="11"/>
      <c r="AH629" s="11"/>
      <c r="AI629" s="11"/>
      <c r="AJ629" s="11"/>
      <c r="AK629" s="11"/>
      <c r="AL629" s="11"/>
      <c r="AM629" s="11"/>
      <c r="AN629" s="11"/>
      <c r="AO629" s="11"/>
      <c r="AP629" s="11"/>
      <c r="AQ629" s="11"/>
      <c r="AR629" s="11"/>
      <c r="AS629" s="11"/>
      <c r="AT629" s="11"/>
      <c r="AU629" s="11"/>
      <c r="AV629" s="11"/>
      <c r="AW629" s="11"/>
      <c r="AX629" s="11"/>
      <c r="AY629" s="11"/>
      <c r="AZ629" s="11"/>
      <c r="BA629" s="11"/>
      <c r="BB629" s="11"/>
      <c r="BC629" s="11"/>
      <c r="BD629" s="11"/>
      <c r="BE629" s="11"/>
      <c r="BF629" s="11"/>
      <c r="BG629" s="11"/>
      <c r="BH629" s="11"/>
      <c r="BI629" s="11"/>
      <c r="BJ629" s="11"/>
      <c r="BK629" s="11"/>
      <c r="BL629" s="11"/>
      <c r="BM629" s="11"/>
      <c r="BN629" s="11"/>
      <c r="BO629" s="11"/>
      <c r="BP629" s="11"/>
      <c r="BQ629" s="11"/>
      <c r="BR629" s="11"/>
      <c r="BS629" s="11"/>
      <c r="BT629" s="11"/>
      <c r="BU629" s="65"/>
      <c r="BV629" s="11"/>
      <c r="BW629" s="11"/>
      <c r="BX629" s="11"/>
      <c r="BY629" s="11"/>
      <c r="BZ629" s="11"/>
      <c r="CA629" s="11"/>
      <c r="CB629" s="11"/>
      <c r="CC629" s="11"/>
      <c r="CD629" s="11"/>
      <c r="CE629" s="11"/>
      <c r="CF629" s="11"/>
      <c r="CG629" s="11"/>
      <c r="CH629" s="11"/>
      <c r="CI629" s="11"/>
      <c r="CJ629" s="11"/>
      <c r="CK629" s="11"/>
      <c r="CL629" s="11"/>
      <c r="CM629" s="11"/>
      <c r="CN629" s="11"/>
      <c r="CO629" s="11"/>
      <c r="CP629" s="11"/>
      <c r="CQ629" s="11"/>
      <c r="CR629" s="11"/>
      <c r="CS629" s="11"/>
      <c r="CT629" s="11"/>
      <c r="CU629" s="11"/>
      <c r="CV629" s="11"/>
      <c r="CW629" s="11"/>
      <c r="CX629" s="11"/>
      <c r="CY629" s="11"/>
      <c r="CZ629" s="11"/>
      <c r="DA629" s="11"/>
      <c r="DB629" s="11"/>
      <c r="DC629" s="11"/>
      <c r="DD629" s="11"/>
      <c r="DE629" s="11"/>
      <c r="DF629" s="11"/>
      <c r="DG629" s="11"/>
      <c r="DH629" s="11"/>
      <c r="DI629" s="11"/>
      <c r="DJ629" s="11"/>
      <c r="DK629" s="11"/>
      <c r="DL629" s="11"/>
      <c r="DM629" s="11"/>
      <c r="DN629" s="11"/>
      <c r="DO629" s="11"/>
      <c r="DP629" s="11"/>
      <c r="DQ629" s="11"/>
      <c r="DR629" s="11"/>
      <c r="DS629" s="11"/>
      <c r="DT629" s="11"/>
      <c r="DU629" s="11"/>
      <c r="DV629" s="11"/>
      <c r="DW629" s="11"/>
      <c r="DX629" s="11"/>
    </row>
    <row r="630" spans="6:128" ht="12.75">
      <c r="F630" s="11"/>
      <c r="G630" s="9">
        <f t="shared" si="94"/>
        <v>627</v>
      </c>
      <c r="H630" s="8">
        <f t="shared" si="90"/>
        <v>156.35589641736297</v>
      </c>
      <c r="I630" s="8">
        <f t="shared" si="92"/>
        <v>-33.95340418165551</v>
      </c>
      <c r="J630" s="8">
        <f t="shared" si="91"/>
        <v>-1.7794225122601148</v>
      </c>
      <c r="K630" s="8">
        <f t="shared" si="93"/>
        <v>154.57647390510286</v>
      </c>
      <c r="L630" s="8"/>
      <c r="M630" s="8">
        <v>128</v>
      </c>
      <c r="N630" s="8"/>
      <c r="O630" s="8"/>
      <c r="P630" s="64"/>
      <c r="Q630" s="11"/>
      <c r="R630" s="65"/>
      <c r="S630" s="65"/>
      <c r="T630" s="11"/>
      <c r="U630" s="65"/>
      <c r="V630" s="65"/>
      <c r="W630" s="11"/>
      <c r="X630" s="65"/>
      <c r="Y630" s="65"/>
      <c r="Z630" s="65"/>
      <c r="AA630" s="65"/>
      <c r="AB630" s="65"/>
      <c r="AC630" s="11"/>
      <c r="AD630" s="11"/>
      <c r="AE630" s="11"/>
      <c r="AF630" s="11"/>
      <c r="AG630" s="11"/>
      <c r="AH630" s="11"/>
      <c r="AI630" s="11"/>
      <c r="AJ630" s="11"/>
      <c r="AK630" s="11"/>
      <c r="AL630" s="11"/>
      <c r="AM630" s="11"/>
      <c r="AN630" s="11"/>
      <c r="AO630" s="11"/>
      <c r="AP630" s="11"/>
      <c r="AQ630" s="11"/>
      <c r="AR630" s="11"/>
      <c r="AS630" s="11"/>
      <c r="AT630" s="11"/>
      <c r="AU630" s="11"/>
      <c r="AV630" s="11"/>
      <c r="AW630" s="11"/>
      <c r="AX630" s="11"/>
      <c r="AY630" s="11"/>
      <c r="AZ630" s="11"/>
      <c r="BA630" s="11"/>
      <c r="BB630" s="11"/>
      <c r="BC630" s="11"/>
      <c r="BD630" s="11"/>
      <c r="BE630" s="11"/>
      <c r="BF630" s="11"/>
      <c r="BG630" s="11"/>
      <c r="BH630" s="11"/>
      <c r="BI630" s="11"/>
      <c r="BJ630" s="11"/>
      <c r="BK630" s="11"/>
      <c r="BL630" s="11"/>
      <c r="BM630" s="11"/>
      <c r="BN630" s="11"/>
      <c r="BO630" s="11"/>
      <c r="BP630" s="11"/>
      <c r="BQ630" s="11"/>
      <c r="BR630" s="11"/>
      <c r="BS630" s="11"/>
      <c r="BT630" s="11"/>
      <c r="BU630" s="65"/>
      <c r="BV630" s="11"/>
      <c r="BW630" s="11"/>
      <c r="BX630" s="11"/>
      <c r="BY630" s="11"/>
      <c r="BZ630" s="11"/>
      <c r="CA630" s="11"/>
      <c r="CB630" s="11"/>
      <c r="CC630" s="11"/>
      <c r="CD630" s="11"/>
      <c r="CE630" s="11"/>
      <c r="CF630" s="11"/>
      <c r="CG630" s="11"/>
      <c r="CH630" s="11"/>
      <c r="CI630" s="11"/>
      <c r="CJ630" s="11"/>
      <c r="CK630" s="11"/>
      <c r="CL630" s="11"/>
      <c r="CM630" s="11"/>
      <c r="CN630" s="11"/>
      <c r="CO630" s="11"/>
      <c r="CP630" s="11"/>
      <c r="CQ630" s="11"/>
      <c r="CR630" s="11"/>
      <c r="CS630" s="11"/>
      <c r="CT630" s="11"/>
      <c r="CU630" s="11"/>
      <c r="CV630" s="11"/>
      <c r="CW630" s="11"/>
      <c r="CX630" s="11"/>
      <c r="CY630" s="11"/>
      <c r="CZ630" s="11"/>
      <c r="DA630" s="11"/>
      <c r="DB630" s="11"/>
      <c r="DC630" s="11"/>
      <c r="DD630" s="11"/>
      <c r="DE630" s="11"/>
      <c r="DF630" s="11"/>
      <c r="DG630" s="11"/>
      <c r="DH630" s="11"/>
      <c r="DI630" s="11"/>
      <c r="DJ630" s="11"/>
      <c r="DK630" s="11"/>
      <c r="DL630" s="11"/>
      <c r="DM630" s="11"/>
      <c r="DN630" s="11"/>
      <c r="DO630" s="11"/>
      <c r="DP630" s="11"/>
      <c r="DQ630" s="11"/>
      <c r="DR630" s="11"/>
      <c r="DS630" s="11"/>
      <c r="DT630" s="11"/>
      <c r="DU630" s="11"/>
      <c r="DV630" s="11"/>
      <c r="DW630" s="11"/>
      <c r="DX630" s="11"/>
    </row>
    <row r="631" spans="6:128" ht="12.75">
      <c r="F631" s="11"/>
      <c r="G631" s="9">
        <f t="shared" si="94"/>
        <v>628</v>
      </c>
      <c r="H631" s="8">
        <f t="shared" si="90"/>
        <v>156.35027335745153</v>
      </c>
      <c r="I631" s="8">
        <f t="shared" si="92"/>
        <v>-33.97928811864925</v>
      </c>
      <c r="J631" s="8">
        <f t="shared" si="91"/>
        <v>-1.1865828878850946</v>
      </c>
      <c r="K631" s="8">
        <f t="shared" si="93"/>
        <v>155.16369046956643</v>
      </c>
      <c r="L631" s="8"/>
      <c r="M631" s="8">
        <v>129</v>
      </c>
      <c r="N631" s="8"/>
      <c r="O631" s="8"/>
      <c r="P631" s="64"/>
      <c r="Q631" s="11"/>
      <c r="R631" s="65"/>
      <c r="S631" s="65"/>
      <c r="T631" s="11"/>
      <c r="U631" s="65"/>
      <c r="V631" s="65"/>
      <c r="W631" s="11"/>
      <c r="X631" s="65"/>
      <c r="Y631" s="65"/>
      <c r="Z631" s="65"/>
      <c r="AA631" s="65"/>
      <c r="AB631" s="65"/>
      <c r="AC631" s="11"/>
      <c r="AD631" s="11"/>
      <c r="AE631" s="11"/>
      <c r="AF631" s="11"/>
      <c r="AG631" s="11"/>
      <c r="AH631" s="11"/>
      <c r="AI631" s="11"/>
      <c r="AJ631" s="11"/>
      <c r="AK631" s="11"/>
      <c r="AL631" s="11"/>
      <c r="AM631" s="11"/>
      <c r="AN631" s="11"/>
      <c r="AO631" s="11"/>
      <c r="AP631" s="11"/>
      <c r="AQ631" s="11"/>
      <c r="AR631" s="11"/>
      <c r="AS631" s="11"/>
      <c r="AT631" s="11"/>
      <c r="AU631" s="11"/>
      <c r="AV631" s="11"/>
      <c r="AW631" s="11"/>
      <c r="AX631" s="11"/>
      <c r="AY631" s="11"/>
      <c r="AZ631" s="11"/>
      <c r="BA631" s="11"/>
      <c r="BB631" s="11"/>
      <c r="BC631" s="11"/>
      <c r="BD631" s="11"/>
      <c r="BE631" s="11"/>
      <c r="BF631" s="11"/>
      <c r="BG631" s="11"/>
      <c r="BH631" s="11"/>
      <c r="BI631" s="11"/>
      <c r="BJ631" s="11"/>
      <c r="BK631" s="11"/>
      <c r="BL631" s="11"/>
      <c r="BM631" s="11"/>
      <c r="BN631" s="11"/>
      <c r="BO631" s="11"/>
      <c r="BP631" s="11"/>
      <c r="BQ631" s="11"/>
      <c r="BR631" s="11"/>
      <c r="BS631" s="11"/>
      <c r="BT631" s="11"/>
      <c r="BU631" s="65"/>
      <c r="BV631" s="11"/>
      <c r="BW631" s="11"/>
      <c r="BX631" s="11"/>
      <c r="BY631" s="11"/>
      <c r="BZ631" s="11"/>
      <c r="CA631" s="11"/>
      <c r="CB631" s="11"/>
      <c r="CC631" s="11"/>
      <c r="CD631" s="11"/>
      <c r="CE631" s="11"/>
      <c r="CF631" s="11"/>
      <c r="CG631" s="11"/>
      <c r="CH631" s="11"/>
      <c r="CI631" s="11"/>
      <c r="CJ631" s="11"/>
      <c r="CK631" s="11"/>
      <c r="CL631" s="11"/>
      <c r="CM631" s="11"/>
      <c r="CN631" s="11"/>
      <c r="CO631" s="11"/>
      <c r="CP631" s="11"/>
      <c r="CQ631" s="11"/>
      <c r="CR631" s="11"/>
      <c r="CS631" s="11"/>
      <c r="CT631" s="11"/>
      <c r="CU631" s="11"/>
      <c r="CV631" s="11"/>
      <c r="CW631" s="11"/>
      <c r="CX631" s="11"/>
      <c r="CY631" s="11"/>
      <c r="CZ631" s="11"/>
      <c r="DA631" s="11"/>
      <c r="DB631" s="11"/>
      <c r="DC631" s="11"/>
      <c r="DD631" s="11"/>
      <c r="DE631" s="11"/>
      <c r="DF631" s="11"/>
      <c r="DG631" s="11"/>
      <c r="DH631" s="11"/>
      <c r="DI631" s="11"/>
      <c r="DJ631" s="11"/>
      <c r="DK631" s="11"/>
      <c r="DL631" s="11"/>
      <c r="DM631" s="11"/>
      <c r="DN631" s="11"/>
      <c r="DO631" s="11"/>
      <c r="DP631" s="11"/>
      <c r="DQ631" s="11"/>
      <c r="DR631" s="11"/>
      <c r="DS631" s="11"/>
      <c r="DT631" s="11"/>
      <c r="DU631" s="11"/>
      <c r="DV631" s="11"/>
      <c r="DW631" s="11"/>
      <c r="DX631" s="11"/>
    </row>
    <row r="632" spans="6:128" ht="12.75">
      <c r="F632" s="11"/>
      <c r="G632" s="9">
        <f t="shared" si="94"/>
        <v>629</v>
      </c>
      <c r="H632" s="8">
        <f t="shared" si="90"/>
        <v>156.34689668165134</v>
      </c>
      <c r="I632" s="8">
        <f t="shared" si="92"/>
        <v>-33.9948216353173</v>
      </c>
      <c r="J632" s="8">
        <f t="shared" si="91"/>
        <v>-0.5933818188676775</v>
      </c>
      <c r="K632" s="8">
        <f t="shared" si="93"/>
        <v>155.75351486278367</v>
      </c>
      <c r="L632" s="8"/>
      <c r="M632" s="8">
        <v>130</v>
      </c>
      <c r="N632" s="8"/>
      <c r="O632" s="8"/>
      <c r="P632" s="64"/>
      <c r="Q632" s="11"/>
      <c r="R632" s="65"/>
      <c r="S632" s="65"/>
      <c r="T632" s="11"/>
      <c r="U632" s="65"/>
      <c r="V632" s="65"/>
      <c r="W632" s="11"/>
      <c r="X632" s="65"/>
      <c r="Y632" s="65"/>
      <c r="Z632" s="65"/>
      <c r="AA632" s="65"/>
      <c r="AB632" s="65"/>
      <c r="AC632" s="11"/>
      <c r="AD632" s="11"/>
      <c r="AE632" s="11"/>
      <c r="AF632" s="11"/>
      <c r="AG632" s="11"/>
      <c r="AH632" s="11"/>
      <c r="AI632" s="11"/>
      <c r="AJ632" s="11"/>
      <c r="AK632" s="11"/>
      <c r="AL632" s="11"/>
      <c r="AM632" s="11"/>
      <c r="AN632" s="11"/>
      <c r="AO632" s="11"/>
      <c r="AP632" s="11"/>
      <c r="AQ632" s="11"/>
      <c r="AR632" s="11"/>
      <c r="AS632" s="11"/>
      <c r="AT632" s="11"/>
      <c r="AU632" s="11"/>
      <c r="AV632" s="11"/>
      <c r="AW632" s="11"/>
      <c r="AX632" s="11"/>
      <c r="AY632" s="11"/>
      <c r="AZ632" s="11"/>
      <c r="BA632" s="11"/>
      <c r="BB632" s="11"/>
      <c r="BC632" s="11"/>
      <c r="BD632" s="11"/>
      <c r="BE632" s="11"/>
      <c r="BF632" s="11"/>
      <c r="BG632" s="11"/>
      <c r="BH632" s="11"/>
      <c r="BI632" s="11"/>
      <c r="BJ632" s="11"/>
      <c r="BK632" s="11"/>
      <c r="BL632" s="11"/>
      <c r="BM632" s="11"/>
      <c r="BN632" s="11"/>
      <c r="BO632" s="11"/>
      <c r="BP632" s="11"/>
      <c r="BQ632" s="11"/>
      <c r="BR632" s="11"/>
      <c r="BS632" s="11"/>
      <c r="BT632" s="11"/>
      <c r="BU632" s="65"/>
      <c r="BV632" s="11"/>
      <c r="BW632" s="11"/>
      <c r="BX632" s="11"/>
      <c r="BY632" s="11"/>
      <c r="BZ632" s="11"/>
      <c r="CA632" s="11"/>
      <c r="CB632" s="11"/>
      <c r="CC632" s="11"/>
      <c r="CD632" s="11"/>
      <c r="CE632" s="11"/>
      <c r="CF632" s="11"/>
      <c r="CG632" s="11"/>
      <c r="CH632" s="11"/>
      <c r="CI632" s="11"/>
      <c r="CJ632" s="11"/>
      <c r="CK632" s="11"/>
      <c r="CL632" s="11"/>
      <c r="CM632" s="11"/>
      <c r="CN632" s="11"/>
      <c r="CO632" s="11"/>
      <c r="CP632" s="11"/>
      <c r="CQ632" s="11"/>
      <c r="CR632" s="11"/>
      <c r="CS632" s="11"/>
      <c r="CT632" s="11"/>
      <c r="CU632" s="11"/>
      <c r="CV632" s="11"/>
      <c r="CW632" s="11"/>
      <c r="CX632" s="11"/>
      <c r="CY632" s="11"/>
      <c r="CZ632" s="11"/>
      <c r="DA632" s="11"/>
      <c r="DB632" s="11"/>
      <c r="DC632" s="11"/>
      <c r="DD632" s="11"/>
      <c r="DE632" s="11"/>
      <c r="DF632" s="11"/>
      <c r="DG632" s="11"/>
      <c r="DH632" s="11"/>
      <c r="DI632" s="11"/>
      <c r="DJ632" s="11"/>
      <c r="DK632" s="11"/>
      <c r="DL632" s="11"/>
      <c r="DM632" s="11"/>
      <c r="DN632" s="11"/>
      <c r="DO632" s="11"/>
      <c r="DP632" s="11"/>
      <c r="DQ632" s="11"/>
      <c r="DR632" s="11"/>
      <c r="DS632" s="11"/>
      <c r="DT632" s="11"/>
      <c r="DU632" s="11"/>
      <c r="DV632" s="11"/>
      <c r="DW632" s="11"/>
      <c r="DX632" s="11"/>
    </row>
    <row r="633" spans="6:128" ht="12.75">
      <c r="F633" s="11"/>
      <c r="G633" s="9">
        <f t="shared" si="94"/>
        <v>630</v>
      </c>
      <c r="H633" s="8">
        <f t="shared" si="90"/>
        <v>156.3457706495446</v>
      </c>
      <c r="I633" s="8">
        <f t="shared" si="92"/>
        <v>-34</v>
      </c>
      <c r="J633" s="8">
        <f t="shared" si="91"/>
        <v>-1.4579266613412578E-14</v>
      </c>
      <c r="K633" s="8">
        <f t="shared" si="93"/>
        <v>156.34577064954456</v>
      </c>
      <c r="L633" s="8"/>
      <c r="M633" s="8">
        <v>129</v>
      </c>
      <c r="N633" s="8"/>
      <c r="O633" s="8"/>
      <c r="P633" s="64"/>
      <c r="Q633" s="11"/>
      <c r="R633" s="65"/>
      <c r="S633" s="65"/>
      <c r="T633" s="11"/>
      <c r="U633" s="65"/>
      <c r="V633" s="65"/>
      <c r="W633" s="11"/>
      <c r="X633" s="65"/>
      <c r="Y633" s="65"/>
      <c r="Z633" s="65"/>
      <c r="AA633" s="65"/>
      <c r="AB633" s="65"/>
      <c r="AC633" s="11"/>
      <c r="AD633" s="11"/>
      <c r="AE633" s="11"/>
      <c r="AF633" s="11"/>
      <c r="AG633" s="11"/>
      <c r="AH633" s="11"/>
      <c r="AI633" s="11"/>
      <c r="AJ633" s="11"/>
      <c r="AK633" s="11"/>
      <c r="AL633" s="11"/>
      <c r="AM633" s="11"/>
      <c r="AN633" s="11"/>
      <c r="AO633" s="11"/>
      <c r="AP633" s="11"/>
      <c r="AQ633" s="11"/>
      <c r="AR633" s="11"/>
      <c r="AS633" s="11"/>
      <c r="AT633" s="11"/>
      <c r="AU633" s="11"/>
      <c r="AV633" s="11"/>
      <c r="AW633" s="11"/>
      <c r="AX633" s="11"/>
      <c r="AY633" s="11"/>
      <c r="AZ633" s="11"/>
      <c r="BA633" s="11"/>
      <c r="BB633" s="11"/>
      <c r="BC633" s="11"/>
      <c r="BD633" s="11"/>
      <c r="BE633" s="11"/>
      <c r="BF633" s="11"/>
      <c r="BG633" s="11"/>
      <c r="BH633" s="11"/>
      <c r="BI633" s="11"/>
      <c r="BJ633" s="11"/>
      <c r="BK633" s="11"/>
      <c r="BL633" s="11"/>
      <c r="BM633" s="11"/>
      <c r="BN633" s="11"/>
      <c r="BO633" s="11"/>
      <c r="BP633" s="11"/>
      <c r="BQ633" s="11"/>
      <c r="BR633" s="11"/>
      <c r="BS633" s="11"/>
      <c r="BT633" s="11"/>
      <c r="BU633" s="65"/>
      <c r="BV633" s="11"/>
      <c r="BW633" s="11"/>
      <c r="BX633" s="11"/>
      <c r="BY633" s="11"/>
      <c r="BZ633" s="11"/>
      <c r="CA633" s="11"/>
      <c r="CB633" s="11"/>
      <c r="CC633" s="11"/>
      <c r="CD633" s="11"/>
      <c r="CE633" s="11"/>
      <c r="CF633" s="11"/>
      <c r="CG633" s="11"/>
      <c r="CH633" s="11"/>
      <c r="CI633" s="11"/>
      <c r="CJ633" s="11"/>
      <c r="CK633" s="11"/>
      <c r="CL633" s="11"/>
      <c r="CM633" s="11"/>
      <c r="CN633" s="11"/>
      <c r="CO633" s="11"/>
      <c r="CP633" s="11"/>
      <c r="CQ633" s="11"/>
      <c r="CR633" s="11"/>
      <c r="CS633" s="11"/>
      <c r="CT633" s="11"/>
      <c r="CU633" s="11"/>
      <c r="CV633" s="11"/>
      <c r="CW633" s="11"/>
      <c r="CX633" s="11"/>
      <c r="CY633" s="11"/>
      <c r="CZ633" s="11"/>
      <c r="DA633" s="11"/>
      <c r="DB633" s="11"/>
      <c r="DC633" s="11"/>
      <c r="DD633" s="11"/>
      <c r="DE633" s="11"/>
      <c r="DF633" s="11"/>
      <c r="DG633" s="11"/>
      <c r="DH633" s="11"/>
      <c r="DI633" s="11"/>
      <c r="DJ633" s="11"/>
      <c r="DK633" s="11"/>
      <c r="DL633" s="11"/>
      <c r="DM633" s="11"/>
      <c r="DN633" s="11"/>
      <c r="DO633" s="11"/>
      <c r="DP633" s="11"/>
      <c r="DQ633" s="11"/>
      <c r="DR633" s="11"/>
      <c r="DS633" s="11"/>
      <c r="DT633" s="11"/>
      <c r="DU633" s="11"/>
      <c r="DV633" s="11"/>
      <c r="DW633" s="11"/>
      <c r="DX633" s="11"/>
    </row>
    <row r="634" spans="6:128" ht="12.75">
      <c r="F634" s="11"/>
      <c r="G634" s="9">
        <f t="shared" si="94"/>
        <v>631</v>
      </c>
      <c r="H634" s="8">
        <f t="shared" si="90"/>
        <v>156.34689668165134</v>
      </c>
      <c r="I634" s="8">
        <f t="shared" si="92"/>
        <v>-33.9948216353173</v>
      </c>
      <c r="J634" s="8">
        <f t="shared" si="91"/>
        <v>0.5933818188676484</v>
      </c>
      <c r="K634" s="8">
        <f t="shared" si="93"/>
        <v>156.94027850051899</v>
      </c>
      <c r="L634" s="8"/>
      <c r="M634" s="8">
        <v>128</v>
      </c>
      <c r="N634" s="8"/>
      <c r="O634" s="8"/>
      <c r="P634" s="64"/>
      <c r="Q634" s="11"/>
      <c r="R634" s="65"/>
      <c r="S634" s="65"/>
      <c r="T634" s="11"/>
      <c r="U634" s="65"/>
      <c r="V634" s="65"/>
      <c r="W634" s="11"/>
      <c r="X634" s="65"/>
      <c r="Y634" s="65"/>
      <c r="Z634" s="65"/>
      <c r="AA634" s="65"/>
      <c r="AB634" s="65"/>
      <c r="AC634" s="11"/>
      <c r="AD634" s="11"/>
      <c r="AE634" s="11"/>
      <c r="AF634" s="11"/>
      <c r="AG634" s="11"/>
      <c r="AH634" s="11"/>
      <c r="AI634" s="11"/>
      <c r="AJ634" s="11"/>
      <c r="AK634" s="11"/>
      <c r="AL634" s="11"/>
      <c r="AM634" s="11"/>
      <c r="AN634" s="11"/>
      <c r="AO634" s="11"/>
      <c r="AP634" s="11"/>
      <c r="AQ634" s="11"/>
      <c r="AR634" s="11"/>
      <c r="AS634" s="11"/>
      <c r="AT634" s="11"/>
      <c r="AU634" s="11"/>
      <c r="AV634" s="11"/>
      <c r="AW634" s="11"/>
      <c r="AX634" s="11"/>
      <c r="AY634" s="11"/>
      <c r="AZ634" s="11"/>
      <c r="BA634" s="11"/>
      <c r="BB634" s="11"/>
      <c r="BC634" s="11"/>
      <c r="BD634" s="11"/>
      <c r="BE634" s="11"/>
      <c r="BF634" s="11"/>
      <c r="BG634" s="11"/>
      <c r="BH634" s="11"/>
      <c r="BI634" s="11"/>
      <c r="BJ634" s="11"/>
      <c r="BK634" s="11"/>
      <c r="BL634" s="11"/>
      <c r="BM634" s="11"/>
      <c r="BN634" s="11"/>
      <c r="BO634" s="11"/>
      <c r="BP634" s="11"/>
      <c r="BQ634" s="11"/>
      <c r="BR634" s="11"/>
      <c r="BS634" s="11"/>
      <c r="BT634" s="11"/>
      <c r="BU634" s="65"/>
      <c r="BV634" s="11"/>
      <c r="BW634" s="11"/>
      <c r="BX634" s="11"/>
      <c r="BY634" s="11"/>
      <c r="BZ634" s="11"/>
      <c r="CA634" s="11"/>
      <c r="CB634" s="11"/>
      <c r="CC634" s="11"/>
      <c r="CD634" s="11"/>
      <c r="CE634" s="11"/>
      <c r="CF634" s="11"/>
      <c r="CG634" s="11"/>
      <c r="CH634" s="11"/>
      <c r="CI634" s="11"/>
      <c r="CJ634" s="11"/>
      <c r="CK634" s="11"/>
      <c r="CL634" s="11"/>
      <c r="CM634" s="11"/>
      <c r="CN634" s="11"/>
      <c r="CO634" s="11"/>
      <c r="CP634" s="11"/>
      <c r="CQ634" s="11"/>
      <c r="CR634" s="11"/>
      <c r="CS634" s="11"/>
      <c r="CT634" s="11"/>
      <c r="CU634" s="11"/>
      <c r="CV634" s="11"/>
      <c r="CW634" s="11"/>
      <c r="CX634" s="11"/>
      <c r="CY634" s="11"/>
      <c r="CZ634" s="11"/>
      <c r="DA634" s="11"/>
      <c r="DB634" s="11"/>
      <c r="DC634" s="11"/>
      <c r="DD634" s="11"/>
      <c r="DE634" s="11"/>
      <c r="DF634" s="11"/>
      <c r="DG634" s="11"/>
      <c r="DH634" s="11"/>
      <c r="DI634" s="11"/>
      <c r="DJ634" s="11"/>
      <c r="DK634" s="11"/>
      <c r="DL634" s="11"/>
      <c r="DM634" s="11"/>
      <c r="DN634" s="11"/>
      <c r="DO634" s="11"/>
      <c r="DP634" s="11"/>
      <c r="DQ634" s="11"/>
      <c r="DR634" s="11"/>
      <c r="DS634" s="11"/>
      <c r="DT634" s="11"/>
      <c r="DU634" s="11"/>
      <c r="DV634" s="11"/>
      <c r="DW634" s="11"/>
      <c r="DX634" s="11"/>
    </row>
    <row r="635" spans="6:128" ht="12.75">
      <c r="F635" s="11"/>
      <c r="G635" s="9">
        <f t="shared" si="94"/>
        <v>632</v>
      </c>
      <c r="H635" s="8">
        <f t="shared" si="90"/>
        <v>156.35027335745153</v>
      </c>
      <c r="I635" s="8">
        <f t="shared" si="92"/>
        <v>-33.97928811864926</v>
      </c>
      <c r="J635" s="8">
        <f t="shared" si="91"/>
        <v>1.186582887885005</v>
      </c>
      <c r="K635" s="8">
        <f t="shared" si="93"/>
        <v>157.53685624533654</v>
      </c>
      <c r="L635" s="8"/>
      <c r="M635" s="8">
        <v>127</v>
      </c>
      <c r="N635" s="8"/>
      <c r="O635" s="8"/>
      <c r="P635" s="64"/>
      <c r="Q635" s="11"/>
      <c r="R635" s="65"/>
      <c r="S635" s="65"/>
      <c r="T635" s="11"/>
      <c r="U635" s="65"/>
      <c r="V635" s="65"/>
      <c r="W635" s="11"/>
      <c r="X635" s="65"/>
      <c r="Y635" s="65"/>
      <c r="Z635" s="65"/>
      <c r="AA635" s="65"/>
      <c r="AB635" s="65"/>
      <c r="AC635" s="11"/>
      <c r="AD635" s="11"/>
      <c r="AE635" s="11"/>
      <c r="AF635" s="11"/>
      <c r="AG635" s="11"/>
      <c r="AH635" s="11"/>
      <c r="AI635" s="11"/>
      <c r="AJ635" s="11"/>
      <c r="AK635" s="11"/>
      <c r="AL635" s="11"/>
      <c r="AM635" s="11"/>
      <c r="AN635" s="11"/>
      <c r="AO635" s="11"/>
      <c r="AP635" s="11"/>
      <c r="AQ635" s="11"/>
      <c r="AR635" s="11"/>
      <c r="AS635" s="11"/>
      <c r="AT635" s="11"/>
      <c r="AU635" s="11"/>
      <c r="AV635" s="11"/>
      <c r="AW635" s="11"/>
      <c r="AX635" s="11"/>
      <c r="AY635" s="11"/>
      <c r="AZ635" s="11"/>
      <c r="BA635" s="11"/>
      <c r="BB635" s="11"/>
      <c r="BC635" s="11"/>
      <c r="BD635" s="11"/>
      <c r="BE635" s="11"/>
      <c r="BF635" s="11"/>
      <c r="BG635" s="11"/>
      <c r="BH635" s="11"/>
      <c r="BI635" s="11"/>
      <c r="BJ635" s="11"/>
      <c r="BK635" s="11"/>
      <c r="BL635" s="11"/>
      <c r="BM635" s="11"/>
      <c r="BN635" s="11"/>
      <c r="BO635" s="11"/>
      <c r="BP635" s="11"/>
      <c r="BQ635" s="11"/>
      <c r="BR635" s="11"/>
      <c r="BS635" s="11"/>
      <c r="BT635" s="11"/>
      <c r="BU635" s="65"/>
      <c r="BV635" s="11"/>
      <c r="BW635" s="11"/>
      <c r="BX635" s="11"/>
      <c r="BY635" s="11"/>
      <c r="BZ635" s="11"/>
      <c r="CA635" s="11"/>
      <c r="CB635" s="11"/>
      <c r="CC635" s="11"/>
      <c r="CD635" s="11"/>
      <c r="CE635" s="11"/>
      <c r="CF635" s="11"/>
      <c r="CG635" s="11"/>
      <c r="CH635" s="11"/>
      <c r="CI635" s="11"/>
      <c r="CJ635" s="11"/>
      <c r="CK635" s="11"/>
      <c r="CL635" s="11"/>
      <c r="CM635" s="11"/>
      <c r="CN635" s="11"/>
      <c r="CO635" s="11"/>
      <c r="CP635" s="11"/>
      <c r="CQ635" s="11"/>
      <c r="CR635" s="11"/>
      <c r="CS635" s="11"/>
      <c r="CT635" s="11"/>
      <c r="CU635" s="11"/>
      <c r="CV635" s="11"/>
      <c r="CW635" s="11"/>
      <c r="CX635" s="11"/>
      <c r="CY635" s="11"/>
      <c r="CZ635" s="11"/>
      <c r="DA635" s="11"/>
      <c r="DB635" s="11"/>
      <c r="DC635" s="11"/>
      <c r="DD635" s="11"/>
      <c r="DE635" s="11"/>
      <c r="DF635" s="11"/>
      <c r="DG635" s="11"/>
      <c r="DH635" s="11"/>
      <c r="DI635" s="11"/>
      <c r="DJ635" s="11"/>
      <c r="DK635" s="11"/>
      <c r="DL635" s="11"/>
      <c r="DM635" s="11"/>
      <c r="DN635" s="11"/>
      <c r="DO635" s="11"/>
      <c r="DP635" s="11"/>
      <c r="DQ635" s="11"/>
      <c r="DR635" s="11"/>
      <c r="DS635" s="11"/>
      <c r="DT635" s="11"/>
      <c r="DU635" s="11"/>
      <c r="DV635" s="11"/>
      <c r="DW635" s="11"/>
      <c r="DX635" s="11"/>
    </row>
    <row r="636" spans="6:128" ht="12.75">
      <c r="F636" s="11"/>
      <c r="G636" s="9">
        <f t="shared" si="94"/>
        <v>633</v>
      </c>
      <c r="H636" s="8">
        <f t="shared" si="90"/>
        <v>156.35589641736297</v>
      </c>
      <c r="I636" s="8">
        <f t="shared" si="92"/>
        <v>-33.95340418165551</v>
      </c>
      <c r="J636" s="8">
        <f t="shared" si="91"/>
        <v>1.7794225122600857</v>
      </c>
      <c r="K636" s="8">
        <f t="shared" si="93"/>
        <v>158.13531892962305</v>
      </c>
      <c r="L636" s="8"/>
      <c r="M636" s="8">
        <v>126</v>
      </c>
      <c r="N636" s="8"/>
      <c r="O636" s="8"/>
      <c r="P636" s="64"/>
      <c r="Q636" s="11"/>
      <c r="R636" s="65"/>
      <c r="S636" s="65"/>
      <c r="T636" s="11"/>
      <c r="U636" s="65"/>
      <c r="V636" s="65"/>
      <c r="W636" s="11"/>
      <c r="X636" s="65"/>
      <c r="Y636" s="65"/>
      <c r="Z636" s="65"/>
      <c r="AA636" s="65"/>
      <c r="AB636" s="65"/>
      <c r="AC636" s="11"/>
      <c r="AD636" s="11"/>
      <c r="AE636" s="11"/>
      <c r="AF636" s="11"/>
      <c r="AG636" s="11"/>
      <c r="AH636" s="11"/>
      <c r="AI636" s="11"/>
      <c r="AJ636" s="11"/>
      <c r="AK636" s="11"/>
      <c r="AL636" s="11"/>
      <c r="AM636" s="11"/>
      <c r="AN636" s="11"/>
      <c r="AO636" s="11"/>
      <c r="AP636" s="11"/>
      <c r="AQ636" s="11"/>
      <c r="AR636" s="11"/>
      <c r="AS636" s="11"/>
      <c r="AT636" s="11"/>
      <c r="AU636" s="11"/>
      <c r="AV636" s="11"/>
      <c r="AW636" s="11"/>
      <c r="AX636" s="11"/>
      <c r="AY636" s="11"/>
      <c r="AZ636" s="11"/>
      <c r="BA636" s="11"/>
      <c r="BB636" s="11"/>
      <c r="BC636" s="11"/>
      <c r="BD636" s="11"/>
      <c r="BE636" s="11"/>
      <c r="BF636" s="11"/>
      <c r="BG636" s="11"/>
      <c r="BH636" s="11"/>
      <c r="BI636" s="11"/>
      <c r="BJ636" s="11"/>
      <c r="BK636" s="11"/>
      <c r="BL636" s="11"/>
      <c r="BM636" s="11"/>
      <c r="BN636" s="11"/>
      <c r="BO636" s="11"/>
      <c r="BP636" s="11"/>
      <c r="BQ636" s="11"/>
      <c r="BR636" s="11"/>
      <c r="BS636" s="11"/>
      <c r="BT636" s="11"/>
      <c r="BU636" s="65"/>
      <c r="BV636" s="11"/>
      <c r="BW636" s="11"/>
      <c r="BX636" s="11"/>
      <c r="BY636" s="11"/>
      <c r="BZ636" s="11"/>
      <c r="CA636" s="11"/>
      <c r="CB636" s="11"/>
      <c r="CC636" s="11"/>
      <c r="CD636" s="11"/>
      <c r="CE636" s="11"/>
      <c r="CF636" s="11"/>
      <c r="CG636" s="11"/>
      <c r="CH636" s="11"/>
      <c r="CI636" s="11"/>
      <c r="CJ636" s="11"/>
      <c r="CK636" s="11"/>
      <c r="CL636" s="11"/>
      <c r="CM636" s="11"/>
      <c r="CN636" s="11"/>
      <c r="CO636" s="11"/>
      <c r="CP636" s="11"/>
      <c r="CQ636" s="11"/>
      <c r="CR636" s="11"/>
      <c r="CS636" s="11"/>
      <c r="CT636" s="11"/>
      <c r="CU636" s="11"/>
      <c r="CV636" s="11"/>
      <c r="CW636" s="11"/>
      <c r="CX636" s="11"/>
      <c r="CY636" s="11"/>
      <c r="CZ636" s="11"/>
      <c r="DA636" s="11"/>
      <c r="DB636" s="11"/>
      <c r="DC636" s="11"/>
      <c r="DD636" s="11"/>
      <c r="DE636" s="11"/>
      <c r="DF636" s="11"/>
      <c r="DG636" s="11"/>
      <c r="DH636" s="11"/>
      <c r="DI636" s="11"/>
      <c r="DJ636" s="11"/>
      <c r="DK636" s="11"/>
      <c r="DL636" s="11"/>
      <c r="DM636" s="11"/>
      <c r="DN636" s="11"/>
      <c r="DO636" s="11"/>
      <c r="DP636" s="11"/>
      <c r="DQ636" s="11"/>
      <c r="DR636" s="11"/>
      <c r="DS636" s="11"/>
      <c r="DT636" s="11"/>
      <c r="DU636" s="11"/>
      <c r="DV636" s="11"/>
      <c r="DW636" s="11"/>
      <c r="DX636" s="11"/>
    </row>
    <row r="637" spans="6:128" ht="12.75">
      <c r="F637" s="11"/>
      <c r="G637" s="9">
        <f t="shared" si="94"/>
        <v>634</v>
      </c>
      <c r="H637" s="8">
        <f t="shared" si="90"/>
        <v>156.36375876867174</v>
      </c>
      <c r="I637" s="8">
        <f t="shared" si="92"/>
        <v>-33.917177708834025</v>
      </c>
      <c r="J637" s="8">
        <f t="shared" si="91"/>
        <v>2.371720107300279</v>
      </c>
      <c r="K637" s="8">
        <f t="shared" si="93"/>
        <v>158.73547887597203</v>
      </c>
      <c r="L637" s="8"/>
      <c r="M637" s="8">
        <v>125</v>
      </c>
      <c r="N637" s="8"/>
      <c r="O637" s="8"/>
      <c r="P637" s="64"/>
      <c r="Q637" s="11"/>
      <c r="R637" s="65"/>
      <c r="S637" s="65"/>
      <c r="T637" s="11"/>
      <c r="U637" s="65"/>
      <c r="V637" s="65"/>
      <c r="W637" s="11"/>
      <c r="X637" s="65"/>
      <c r="Y637" s="65"/>
      <c r="Z637" s="65"/>
      <c r="AA637" s="65"/>
      <c r="AB637" s="65"/>
      <c r="AC637" s="11"/>
      <c r="AD637" s="11"/>
      <c r="AE637" s="11"/>
      <c r="AF637" s="11"/>
      <c r="AG637" s="11"/>
      <c r="AH637" s="11"/>
      <c r="AI637" s="11"/>
      <c r="AJ637" s="11"/>
      <c r="AK637" s="11"/>
      <c r="AL637" s="11"/>
      <c r="AM637" s="11"/>
      <c r="AN637" s="11"/>
      <c r="AO637" s="11"/>
      <c r="AP637" s="11"/>
      <c r="AQ637" s="11"/>
      <c r="AR637" s="11"/>
      <c r="AS637" s="11"/>
      <c r="AT637" s="11"/>
      <c r="AU637" s="11"/>
      <c r="AV637" s="11"/>
      <c r="AW637" s="11"/>
      <c r="AX637" s="11"/>
      <c r="AY637" s="11"/>
      <c r="AZ637" s="11"/>
      <c r="BA637" s="11"/>
      <c r="BB637" s="11"/>
      <c r="BC637" s="11"/>
      <c r="BD637" s="11"/>
      <c r="BE637" s="11"/>
      <c r="BF637" s="11"/>
      <c r="BG637" s="11"/>
      <c r="BH637" s="11"/>
      <c r="BI637" s="11"/>
      <c r="BJ637" s="11"/>
      <c r="BK637" s="11"/>
      <c r="BL637" s="11"/>
      <c r="BM637" s="11"/>
      <c r="BN637" s="11"/>
      <c r="BO637" s="11"/>
      <c r="BP637" s="11"/>
      <c r="BQ637" s="11"/>
      <c r="BR637" s="11"/>
      <c r="BS637" s="11"/>
      <c r="BT637" s="11"/>
      <c r="BU637" s="65"/>
      <c r="BV637" s="11"/>
      <c r="BW637" s="11"/>
      <c r="BX637" s="11"/>
      <c r="BY637" s="11"/>
      <c r="BZ637" s="11"/>
      <c r="CA637" s="11"/>
      <c r="CB637" s="11"/>
      <c r="CC637" s="11"/>
      <c r="CD637" s="11"/>
      <c r="CE637" s="11"/>
      <c r="CF637" s="11"/>
      <c r="CG637" s="11"/>
      <c r="CH637" s="11"/>
      <c r="CI637" s="11"/>
      <c r="CJ637" s="11"/>
      <c r="CK637" s="11"/>
      <c r="CL637" s="11"/>
      <c r="CM637" s="11"/>
      <c r="CN637" s="11"/>
      <c r="CO637" s="11"/>
      <c r="CP637" s="11"/>
      <c r="CQ637" s="11"/>
      <c r="CR637" s="11"/>
      <c r="CS637" s="11"/>
      <c r="CT637" s="11"/>
      <c r="CU637" s="11"/>
      <c r="CV637" s="11"/>
      <c r="CW637" s="11"/>
      <c r="CX637" s="11"/>
      <c r="CY637" s="11"/>
      <c r="CZ637" s="11"/>
      <c r="DA637" s="11"/>
      <c r="DB637" s="11"/>
      <c r="DC637" s="11"/>
      <c r="DD637" s="11"/>
      <c r="DE637" s="11"/>
      <c r="DF637" s="11"/>
      <c r="DG637" s="11"/>
      <c r="DH637" s="11"/>
      <c r="DI637" s="11"/>
      <c r="DJ637" s="11"/>
      <c r="DK637" s="11"/>
      <c r="DL637" s="11"/>
      <c r="DM637" s="11"/>
      <c r="DN637" s="11"/>
      <c r="DO637" s="11"/>
      <c r="DP637" s="11"/>
      <c r="DQ637" s="11"/>
      <c r="DR637" s="11"/>
      <c r="DS637" s="11"/>
      <c r="DT637" s="11"/>
      <c r="DU637" s="11"/>
      <c r="DV637" s="11"/>
      <c r="DW637" s="11"/>
      <c r="DX637" s="11"/>
    </row>
    <row r="638" spans="6:128" ht="12.75">
      <c r="F638" s="11"/>
      <c r="G638" s="9">
        <f t="shared" si="94"/>
        <v>635</v>
      </c>
      <c r="H638" s="8">
        <f t="shared" si="90"/>
        <v>156.37385049540393</v>
      </c>
      <c r="I638" s="8">
        <f t="shared" si="92"/>
        <v>-33.87061973511935</v>
      </c>
      <c r="J638" s="8">
        <f t="shared" si="91"/>
        <v>2.96329525342036</v>
      </c>
      <c r="K638" s="8">
        <f t="shared" si="93"/>
        <v>159.3371457488243</v>
      </c>
      <c r="L638" s="8"/>
      <c r="M638" s="8">
        <v>124</v>
      </c>
      <c r="N638" s="8"/>
      <c r="O638" s="8"/>
      <c r="P638" s="64"/>
      <c r="Q638" s="11"/>
      <c r="R638" s="65"/>
      <c r="S638" s="65"/>
      <c r="T638" s="11"/>
      <c r="U638" s="65"/>
      <c r="V638" s="65"/>
      <c r="W638" s="11"/>
      <c r="X638" s="65"/>
      <c r="Y638" s="65"/>
      <c r="Z638" s="65"/>
      <c r="AA638" s="65"/>
      <c r="AB638" s="65"/>
      <c r="AC638" s="11"/>
      <c r="AD638" s="11"/>
      <c r="AE638" s="11"/>
      <c r="AF638" s="11"/>
      <c r="AG638" s="11"/>
      <c r="AH638" s="11"/>
      <c r="AI638" s="11"/>
      <c r="AJ638" s="11"/>
      <c r="AK638" s="11"/>
      <c r="AL638" s="11"/>
      <c r="AM638" s="11"/>
      <c r="AN638" s="11"/>
      <c r="AO638" s="11"/>
      <c r="AP638" s="11"/>
      <c r="AQ638" s="11"/>
      <c r="AR638" s="11"/>
      <c r="AS638" s="11"/>
      <c r="AT638" s="11"/>
      <c r="AU638" s="11"/>
      <c r="AV638" s="11"/>
      <c r="AW638" s="11"/>
      <c r="AX638" s="11"/>
      <c r="AY638" s="11"/>
      <c r="AZ638" s="11"/>
      <c r="BA638" s="11"/>
      <c r="BB638" s="11"/>
      <c r="BC638" s="11"/>
      <c r="BD638" s="11"/>
      <c r="BE638" s="11"/>
      <c r="BF638" s="11"/>
      <c r="BG638" s="11"/>
      <c r="BH638" s="11"/>
      <c r="BI638" s="11"/>
      <c r="BJ638" s="11"/>
      <c r="BK638" s="11"/>
      <c r="BL638" s="11"/>
      <c r="BM638" s="11"/>
      <c r="BN638" s="11"/>
      <c r="BO638" s="11"/>
      <c r="BP638" s="11"/>
      <c r="BQ638" s="11"/>
      <c r="BR638" s="11"/>
      <c r="BS638" s="11"/>
      <c r="BT638" s="11"/>
      <c r="BU638" s="65"/>
      <c r="BV638" s="11"/>
      <c r="BW638" s="11"/>
      <c r="BX638" s="11"/>
      <c r="BY638" s="11"/>
      <c r="BZ638" s="11"/>
      <c r="CA638" s="11"/>
      <c r="CB638" s="11"/>
      <c r="CC638" s="11"/>
      <c r="CD638" s="11"/>
      <c r="CE638" s="11"/>
      <c r="CF638" s="11"/>
      <c r="CG638" s="11"/>
      <c r="CH638" s="11"/>
      <c r="CI638" s="11"/>
      <c r="CJ638" s="11"/>
      <c r="CK638" s="11"/>
      <c r="CL638" s="11"/>
      <c r="CM638" s="11"/>
      <c r="CN638" s="11"/>
      <c r="CO638" s="11"/>
      <c r="CP638" s="11"/>
      <c r="CQ638" s="11"/>
      <c r="CR638" s="11"/>
      <c r="CS638" s="11"/>
      <c r="CT638" s="11"/>
      <c r="CU638" s="11"/>
      <c r="CV638" s="11"/>
      <c r="CW638" s="11"/>
      <c r="CX638" s="11"/>
      <c r="CY638" s="11"/>
      <c r="CZ638" s="11"/>
      <c r="DA638" s="11"/>
      <c r="DB638" s="11"/>
      <c r="DC638" s="11"/>
      <c r="DD638" s="11"/>
      <c r="DE638" s="11"/>
      <c r="DF638" s="11"/>
      <c r="DG638" s="11"/>
      <c r="DH638" s="11"/>
      <c r="DI638" s="11"/>
      <c r="DJ638" s="11"/>
      <c r="DK638" s="11"/>
      <c r="DL638" s="11"/>
      <c r="DM638" s="11"/>
      <c r="DN638" s="11"/>
      <c r="DO638" s="11"/>
      <c r="DP638" s="11"/>
      <c r="DQ638" s="11"/>
      <c r="DR638" s="11"/>
      <c r="DS638" s="11"/>
      <c r="DT638" s="11"/>
      <c r="DU638" s="11"/>
      <c r="DV638" s="11"/>
      <c r="DW638" s="11"/>
      <c r="DX638" s="11"/>
    </row>
    <row r="639" spans="6:128" ht="12.75">
      <c r="F639" s="11"/>
      <c r="G639" s="9">
        <f t="shared" si="94"/>
        <v>636</v>
      </c>
      <c r="H639" s="8">
        <f t="shared" si="90"/>
        <v>156.3861588721197</v>
      </c>
      <c r="I639" s="8">
        <f t="shared" si="92"/>
        <v>-33.81374444252129</v>
      </c>
      <c r="J639" s="8">
        <f t="shared" si="91"/>
        <v>3.553967751100223</v>
      </c>
      <c r="K639" s="8">
        <f t="shared" si="93"/>
        <v>159.94012662321992</v>
      </c>
      <c r="L639" s="8"/>
      <c r="M639" s="8">
        <v>123</v>
      </c>
      <c r="N639" s="8"/>
      <c r="O639" s="8"/>
      <c r="P639" s="64"/>
      <c r="Q639" s="11"/>
      <c r="R639" s="65"/>
      <c r="S639" s="65"/>
      <c r="T639" s="11"/>
      <c r="U639" s="65"/>
      <c r="V639" s="65"/>
      <c r="W639" s="11"/>
      <c r="X639" s="65"/>
      <c r="Y639" s="65"/>
      <c r="Z639" s="65"/>
      <c r="AA639" s="65"/>
      <c r="AB639" s="65"/>
      <c r="AC639" s="11"/>
      <c r="AD639" s="11"/>
      <c r="AE639" s="11"/>
      <c r="AF639" s="11"/>
      <c r="AG639" s="11"/>
      <c r="AH639" s="11"/>
      <c r="AI639" s="11"/>
      <c r="AJ639" s="11"/>
      <c r="AK639" s="11"/>
      <c r="AL639" s="11"/>
      <c r="AM639" s="11"/>
      <c r="AN639" s="11"/>
      <c r="AO639" s="11"/>
      <c r="AP639" s="11"/>
      <c r="AQ639" s="11"/>
      <c r="AR639" s="11"/>
      <c r="AS639" s="11"/>
      <c r="AT639" s="11"/>
      <c r="AU639" s="11"/>
      <c r="AV639" s="11"/>
      <c r="AW639" s="11"/>
      <c r="AX639" s="11"/>
      <c r="AY639" s="11"/>
      <c r="AZ639" s="11"/>
      <c r="BA639" s="11"/>
      <c r="BB639" s="11"/>
      <c r="BC639" s="11"/>
      <c r="BD639" s="11"/>
      <c r="BE639" s="11"/>
      <c r="BF639" s="11"/>
      <c r="BG639" s="11"/>
      <c r="BH639" s="11"/>
      <c r="BI639" s="11"/>
      <c r="BJ639" s="11"/>
      <c r="BK639" s="11"/>
      <c r="BL639" s="11"/>
      <c r="BM639" s="11"/>
      <c r="BN639" s="11"/>
      <c r="BO639" s="11"/>
      <c r="BP639" s="11"/>
      <c r="BQ639" s="11"/>
      <c r="BR639" s="11"/>
      <c r="BS639" s="11"/>
      <c r="BT639" s="11"/>
      <c r="BU639" s="65"/>
      <c r="BV639" s="11"/>
      <c r="BW639" s="11"/>
      <c r="BX639" s="11"/>
      <c r="BY639" s="11"/>
      <c r="BZ639" s="11"/>
      <c r="CA639" s="11"/>
      <c r="CB639" s="11"/>
      <c r="CC639" s="11"/>
      <c r="CD639" s="11"/>
      <c r="CE639" s="11"/>
      <c r="CF639" s="11"/>
      <c r="CG639" s="11"/>
      <c r="CH639" s="11"/>
      <c r="CI639" s="11"/>
      <c r="CJ639" s="11"/>
      <c r="CK639" s="11"/>
      <c r="CL639" s="11"/>
      <c r="CM639" s="11"/>
      <c r="CN639" s="11"/>
      <c r="CO639" s="11"/>
      <c r="CP639" s="11"/>
      <c r="CQ639" s="11"/>
      <c r="CR639" s="11"/>
      <c r="CS639" s="11"/>
      <c r="CT639" s="11"/>
      <c r="CU639" s="11"/>
      <c r="CV639" s="11"/>
      <c r="CW639" s="11"/>
      <c r="CX639" s="11"/>
      <c r="CY639" s="11"/>
      <c r="CZ639" s="11"/>
      <c r="DA639" s="11"/>
      <c r="DB639" s="11"/>
      <c r="DC639" s="11"/>
      <c r="DD639" s="11"/>
      <c r="DE639" s="11"/>
      <c r="DF639" s="11"/>
      <c r="DG639" s="11"/>
      <c r="DH639" s="11"/>
      <c r="DI639" s="11"/>
      <c r="DJ639" s="11"/>
      <c r="DK639" s="11"/>
      <c r="DL639" s="11"/>
      <c r="DM639" s="11"/>
      <c r="DN639" s="11"/>
      <c r="DO639" s="11"/>
      <c r="DP639" s="11"/>
      <c r="DQ639" s="11"/>
      <c r="DR639" s="11"/>
      <c r="DS639" s="11"/>
      <c r="DT639" s="11"/>
      <c r="DU639" s="11"/>
      <c r="DV639" s="11"/>
      <c r="DW639" s="11"/>
      <c r="DX639" s="11"/>
    </row>
    <row r="640" spans="6:128" ht="12.75">
      <c r="F640" s="11"/>
      <c r="G640" s="9">
        <f t="shared" si="94"/>
        <v>637</v>
      </c>
      <c r="H640" s="8">
        <f t="shared" si="90"/>
        <v>156.40066838160402</v>
      </c>
      <c r="I640" s="8">
        <f t="shared" si="92"/>
        <v>-33.74656915580495</v>
      </c>
      <c r="J640" s="8">
        <f t="shared" si="91"/>
        <v>4.143557675774983</v>
      </c>
      <c r="K640" s="8">
        <f t="shared" si="93"/>
        <v>160.544226057379</v>
      </c>
      <c r="L640" s="8"/>
      <c r="M640" s="8">
        <v>122</v>
      </c>
      <c r="N640" s="8"/>
      <c r="O640" s="8"/>
      <c r="P640" s="64"/>
      <c r="Q640" s="11"/>
      <c r="R640" s="65"/>
      <c r="S640" s="65"/>
      <c r="T640" s="11"/>
      <c r="U640" s="65"/>
      <c r="V640" s="65"/>
      <c r="W640" s="11"/>
      <c r="X640" s="65"/>
      <c r="Y640" s="65"/>
      <c r="Z640" s="65"/>
      <c r="AA640" s="65"/>
      <c r="AB640" s="65"/>
      <c r="AC640" s="11"/>
      <c r="AD640" s="11"/>
      <c r="AE640" s="11"/>
      <c r="AF640" s="11"/>
      <c r="AG640" s="11"/>
      <c r="AH640" s="11"/>
      <c r="AI640" s="11"/>
      <c r="AJ640" s="11"/>
      <c r="AK640" s="11"/>
      <c r="AL640" s="11"/>
      <c r="AM640" s="11"/>
      <c r="AN640" s="11"/>
      <c r="AO640" s="11"/>
      <c r="AP640" s="11"/>
      <c r="AQ640" s="11"/>
      <c r="AR640" s="11"/>
      <c r="AS640" s="11"/>
      <c r="AT640" s="11"/>
      <c r="AU640" s="11"/>
      <c r="AV640" s="11"/>
      <c r="AW640" s="11"/>
      <c r="AX640" s="11"/>
      <c r="AY640" s="11"/>
      <c r="AZ640" s="11"/>
      <c r="BA640" s="11"/>
      <c r="BB640" s="11"/>
      <c r="BC640" s="11"/>
      <c r="BD640" s="11"/>
      <c r="BE640" s="11"/>
      <c r="BF640" s="11"/>
      <c r="BG640" s="11"/>
      <c r="BH640" s="11"/>
      <c r="BI640" s="11"/>
      <c r="BJ640" s="11"/>
      <c r="BK640" s="11"/>
      <c r="BL640" s="11"/>
      <c r="BM640" s="11"/>
      <c r="BN640" s="11"/>
      <c r="BO640" s="11"/>
      <c r="BP640" s="11"/>
      <c r="BQ640" s="11"/>
      <c r="BR640" s="11"/>
      <c r="BS640" s="11"/>
      <c r="BT640" s="11"/>
      <c r="BU640" s="65"/>
      <c r="BV640" s="11"/>
      <c r="BW640" s="11"/>
      <c r="BX640" s="11"/>
      <c r="BY640" s="11"/>
      <c r="BZ640" s="11"/>
      <c r="CA640" s="11"/>
      <c r="CB640" s="11"/>
      <c r="CC640" s="11"/>
      <c r="CD640" s="11"/>
      <c r="CE640" s="11"/>
      <c r="CF640" s="11"/>
      <c r="CG640" s="11"/>
      <c r="CH640" s="11"/>
      <c r="CI640" s="11"/>
      <c r="CJ640" s="11"/>
      <c r="CK640" s="11"/>
      <c r="CL640" s="11"/>
      <c r="CM640" s="11"/>
      <c r="CN640" s="11"/>
      <c r="CO640" s="11"/>
      <c r="CP640" s="11"/>
      <c r="CQ640" s="11"/>
      <c r="CR640" s="11"/>
      <c r="CS640" s="11"/>
      <c r="CT640" s="11"/>
      <c r="CU640" s="11"/>
      <c r="CV640" s="11"/>
      <c r="CW640" s="11"/>
      <c r="CX640" s="11"/>
      <c r="CY640" s="11"/>
      <c r="CZ640" s="11"/>
      <c r="DA640" s="11"/>
      <c r="DB640" s="11"/>
      <c r="DC640" s="11"/>
      <c r="DD640" s="11"/>
      <c r="DE640" s="11"/>
      <c r="DF640" s="11"/>
      <c r="DG640" s="11"/>
      <c r="DH640" s="11"/>
      <c r="DI640" s="11"/>
      <c r="DJ640" s="11"/>
      <c r="DK640" s="11"/>
      <c r="DL640" s="11"/>
      <c r="DM640" s="11"/>
      <c r="DN640" s="11"/>
      <c r="DO640" s="11"/>
      <c r="DP640" s="11"/>
      <c r="DQ640" s="11"/>
      <c r="DR640" s="11"/>
      <c r="DS640" s="11"/>
      <c r="DT640" s="11"/>
      <c r="DU640" s="11"/>
      <c r="DV640" s="11"/>
      <c r="DW640" s="11"/>
      <c r="DX640" s="11"/>
    </row>
    <row r="641" spans="6:128" ht="12.75">
      <c r="F641" s="11"/>
      <c r="G641" s="9">
        <f t="shared" si="94"/>
        <v>638</v>
      </c>
      <c r="H641" s="8">
        <f t="shared" si="90"/>
        <v>156.417360736421</v>
      </c>
      <c r="I641" s="8">
        <f t="shared" si="92"/>
        <v>-33.669114337213394</v>
      </c>
      <c r="J641" s="8">
        <f t="shared" si="91"/>
        <v>4.731885432642217</v>
      </c>
      <c r="K641" s="8">
        <f t="shared" si="93"/>
        <v>161.14924616906322</v>
      </c>
      <c r="L641" s="8"/>
      <c r="M641" s="8">
        <v>121</v>
      </c>
      <c r="N641" s="8"/>
      <c r="O641" s="8"/>
      <c r="P641" s="64"/>
      <c r="Q641" s="11"/>
      <c r="R641" s="65"/>
      <c r="S641" s="65"/>
      <c r="T641" s="11"/>
      <c r="U641" s="65"/>
      <c r="V641" s="65"/>
      <c r="W641" s="11"/>
      <c r="X641" s="65"/>
      <c r="Y641" s="65"/>
      <c r="Z641" s="65"/>
      <c r="AA641" s="65"/>
      <c r="AB641" s="65"/>
      <c r="AC641" s="11"/>
      <c r="AD641" s="11"/>
      <c r="AE641" s="11"/>
      <c r="AF641" s="11"/>
      <c r="AG641" s="11"/>
      <c r="AH641" s="11"/>
      <c r="AI641" s="11"/>
      <c r="AJ641" s="11"/>
      <c r="AK641" s="11"/>
      <c r="AL641" s="11"/>
      <c r="AM641" s="11"/>
      <c r="AN641" s="11"/>
      <c r="AO641" s="11"/>
      <c r="AP641" s="11"/>
      <c r="AQ641" s="11"/>
      <c r="AR641" s="11"/>
      <c r="AS641" s="11"/>
      <c r="AT641" s="11"/>
      <c r="AU641" s="11"/>
      <c r="AV641" s="11"/>
      <c r="AW641" s="11"/>
      <c r="AX641" s="11"/>
      <c r="AY641" s="11"/>
      <c r="AZ641" s="11"/>
      <c r="BA641" s="11"/>
      <c r="BB641" s="11"/>
      <c r="BC641" s="11"/>
      <c r="BD641" s="11"/>
      <c r="BE641" s="11"/>
      <c r="BF641" s="11"/>
      <c r="BG641" s="11"/>
      <c r="BH641" s="11"/>
      <c r="BI641" s="11"/>
      <c r="BJ641" s="11"/>
      <c r="BK641" s="11"/>
      <c r="BL641" s="11"/>
      <c r="BM641" s="11"/>
      <c r="BN641" s="11"/>
      <c r="BO641" s="11"/>
      <c r="BP641" s="11"/>
      <c r="BQ641" s="11"/>
      <c r="BR641" s="11"/>
      <c r="BS641" s="11"/>
      <c r="BT641" s="11"/>
      <c r="BU641" s="65"/>
      <c r="BV641" s="11"/>
      <c r="BW641" s="11"/>
      <c r="BX641" s="11"/>
      <c r="BY641" s="11"/>
      <c r="BZ641" s="11"/>
      <c r="CA641" s="11"/>
      <c r="CB641" s="11"/>
      <c r="CC641" s="11"/>
      <c r="CD641" s="11"/>
      <c r="CE641" s="11"/>
      <c r="CF641" s="11"/>
      <c r="CG641" s="11"/>
      <c r="CH641" s="11"/>
      <c r="CI641" s="11"/>
      <c r="CJ641" s="11"/>
      <c r="CK641" s="11"/>
      <c r="CL641" s="11"/>
      <c r="CM641" s="11"/>
      <c r="CN641" s="11"/>
      <c r="CO641" s="11"/>
      <c r="CP641" s="11"/>
      <c r="CQ641" s="11"/>
      <c r="CR641" s="11"/>
      <c r="CS641" s="11"/>
      <c r="CT641" s="11"/>
      <c r="CU641" s="11"/>
      <c r="CV641" s="11"/>
      <c r="CW641" s="11"/>
      <c r="CX641" s="11"/>
      <c r="CY641" s="11"/>
      <c r="CZ641" s="11"/>
      <c r="DA641" s="11"/>
      <c r="DB641" s="11"/>
      <c r="DC641" s="11"/>
      <c r="DD641" s="11"/>
      <c r="DE641" s="11"/>
      <c r="DF641" s="11"/>
      <c r="DG641" s="11"/>
      <c r="DH641" s="11"/>
      <c r="DI641" s="11"/>
      <c r="DJ641" s="11"/>
      <c r="DK641" s="11"/>
      <c r="DL641" s="11"/>
      <c r="DM641" s="11"/>
      <c r="DN641" s="11"/>
      <c r="DO641" s="11"/>
      <c r="DP641" s="11"/>
      <c r="DQ641" s="11"/>
      <c r="DR641" s="11"/>
      <c r="DS641" s="11"/>
      <c r="DT641" s="11"/>
      <c r="DU641" s="11"/>
      <c r="DV641" s="11"/>
      <c r="DW641" s="11"/>
      <c r="DX641" s="11"/>
    </row>
    <row r="642" spans="6:128" ht="12.75">
      <c r="F642" s="11"/>
      <c r="G642" s="9">
        <f t="shared" si="94"/>
        <v>639</v>
      </c>
      <c r="H642" s="8">
        <f t="shared" si="90"/>
        <v>156.43621490429064</v>
      </c>
      <c r="I642" s="8">
        <f t="shared" si="92"/>
        <v>-33.581403580234685</v>
      </c>
      <c r="J642" s="8">
        <f t="shared" si="91"/>
        <v>5.318771811367805</v>
      </c>
      <c r="K642" s="8">
        <f t="shared" si="93"/>
        <v>161.75498671565845</v>
      </c>
      <c r="L642" s="8"/>
      <c r="M642" s="8">
        <v>120</v>
      </c>
      <c r="N642" s="8"/>
      <c r="O642" s="8"/>
      <c r="P642" s="64"/>
      <c r="Q642" s="11"/>
      <c r="R642" s="65"/>
      <c r="S642" s="65"/>
      <c r="T642" s="11"/>
      <c r="U642" s="65"/>
      <c r="V642" s="65"/>
      <c r="W642" s="11"/>
      <c r="X642" s="65"/>
      <c r="Y642" s="65"/>
      <c r="Z642" s="65"/>
      <c r="AA642" s="65"/>
      <c r="AB642" s="65"/>
      <c r="AC642" s="11"/>
      <c r="AD642" s="11"/>
      <c r="AE642" s="11"/>
      <c r="AF642" s="11"/>
      <c r="AG642" s="11"/>
      <c r="AH642" s="11"/>
      <c r="AI642" s="11"/>
      <c r="AJ642" s="11"/>
      <c r="AK642" s="11"/>
      <c r="AL642" s="11"/>
      <c r="AM642" s="11"/>
      <c r="AN642" s="11"/>
      <c r="AO642" s="11"/>
      <c r="AP642" s="11"/>
      <c r="AQ642" s="11"/>
      <c r="AR642" s="11"/>
      <c r="AS642" s="11"/>
      <c r="AT642" s="11"/>
      <c r="AU642" s="11"/>
      <c r="AV642" s="11"/>
      <c r="AW642" s="11"/>
      <c r="AX642" s="11"/>
      <c r="AY642" s="11"/>
      <c r="AZ642" s="11"/>
      <c r="BA642" s="11"/>
      <c r="BB642" s="11"/>
      <c r="BC642" s="11"/>
      <c r="BD642" s="11"/>
      <c r="BE642" s="11"/>
      <c r="BF642" s="11"/>
      <c r="BG642" s="11"/>
      <c r="BH642" s="11"/>
      <c r="BI642" s="11"/>
      <c r="BJ642" s="11"/>
      <c r="BK642" s="11"/>
      <c r="BL642" s="11"/>
      <c r="BM642" s="11"/>
      <c r="BN642" s="11"/>
      <c r="BO642" s="11"/>
      <c r="BP642" s="11"/>
      <c r="BQ642" s="11"/>
      <c r="BR642" s="11"/>
      <c r="BS642" s="11"/>
      <c r="BT642" s="11"/>
      <c r="BU642" s="65"/>
      <c r="BV642" s="11"/>
      <c r="BW642" s="11"/>
      <c r="BX642" s="11"/>
      <c r="BY642" s="11"/>
      <c r="BZ642" s="11"/>
      <c r="CA642" s="11"/>
      <c r="CB642" s="11"/>
      <c r="CC642" s="11"/>
      <c r="CD642" s="11"/>
      <c r="CE642" s="11"/>
      <c r="CF642" s="11"/>
      <c r="CG642" s="11"/>
      <c r="CH642" s="11"/>
      <c r="CI642" s="11"/>
      <c r="CJ642" s="11"/>
      <c r="CK642" s="11"/>
      <c r="CL642" s="11"/>
      <c r="CM642" s="11"/>
      <c r="CN642" s="11"/>
      <c r="CO642" s="11"/>
      <c r="CP642" s="11"/>
      <c r="CQ642" s="11"/>
      <c r="CR642" s="11"/>
      <c r="CS642" s="11"/>
      <c r="CT642" s="11"/>
      <c r="CU642" s="11"/>
      <c r="CV642" s="11"/>
      <c r="CW642" s="11"/>
      <c r="CX642" s="11"/>
      <c r="CY642" s="11"/>
      <c r="CZ642" s="11"/>
      <c r="DA642" s="11"/>
      <c r="DB642" s="11"/>
      <c r="DC642" s="11"/>
      <c r="DD642" s="11"/>
      <c r="DE642" s="11"/>
      <c r="DF642" s="11"/>
      <c r="DG642" s="11"/>
      <c r="DH642" s="11"/>
      <c r="DI642" s="11"/>
      <c r="DJ642" s="11"/>
      <c r="DK642" s="11"/>
      <c r="DL642" s="11"/>
      <c r="DM642" s="11"/>
      <c r="DN642" s="11"/>
      <c r="DO642" s="11"/>
      <c r="DP642" s="11"/>
      <c r="DQ642" s="11"/>
      <c r="DR642" s="11"/>
      <c r="DS642" s="11"/>
      <c r="DT642" s="11"/>
      <c r="DU642" s="11"/>
      <c r="DV642" s="11"/>
      <c r="DW642" s="11"/>
      <c r="DX642" s="11"/>
    </row>
    <row r="643" spans="6:128" ht="12.75">
      <c r="F643" s="11"/>
      <c r="G643" s="9">
        <f t="shared" si="94"/>
        <v>640</v>
      </c>
      <c r="H643" s="8">
        <f aca="true" t="shared" si="95" ref="H643:H706">SQRT($F$6^2-$F$3^2*(SIN(G643*PI()/180))^2)</f>
        <v>156.45720713724165</v>
      </c>
      <c r="I643" s="8">
        <f t="shared" si="92"/>
        <v>-33.48346360241508</v>
      </c>
      <c r="J643" s="8">
        <f aca="true" t="shared" si="96" ref="J643:J706">$F$3*COS(G643*PI()/180)</f>
        <v>5.90403804067561</v>
      </c>
      <c r="K643" s="8">
        <f t="shared" si="93"/>
        <v>162.36124517791725</v>
      </c>
      <c r="L643" s="8"/>
      <c r="M643" s="8">
        <v>119</v>
      </c>
      <c r="N643" s="8"/>
      <c r="O643" s="8"/>
      <c r="P643" s="64"/>
      <c r="Q643" s="11"/>
      <c r="R643" s="65"/>
      <c r="S643" s="65"/>
      <c r="T643" s="11"/>
      <c r="U643" s="65"/>
      <c r="V643" s="65"/>
      <c r="W643" s="11"/>
      <c r="X643" s="65"/>
      <c r="Y643" s="65"/>
      <c r="Z643" s="65"/>
      <c r="AA643" s="65"/>
      <c r="AB643" s="65"/>
      <c r="AC643" s="11"/>
      <c r="AD643" s="11"/>
      <c r="AE643" s="11"/>
      <c r="AF643" s="11"/>
      <c r="AG643" s="11"/>
      <c r="AH643" s="11"/>
      <c r="AI643" s="11"/>
      <c r="AJ643" s="11"/>
      <c r="AK643" s="11"/>
      <c r="AL643" s="11"/>
      <c r="AM643" s="11"/>
      <c r="AN643" s="11"/>
      <c r="AO643" s="11"/>
      <c r="AP643" s="11"/>
      <c r="AQ643" s="11"/>
      <c r="AR643" s="11"/>
      <c r="AS643" s="11"/>
      <c r="AT643" s="11"/>
      <c r="AU643" s="11"/>
      <c r="AV643" s="11"/>
      <c r="AW643" s="11"/>
      <c r="AX643" s="11"/>
      <c r="AY643" s="11"/>
      <c r="AZ643" s="11"/>
      <c r="BA643" s="11"/>
      <c r="BB643" s="11"/>
      <c r="BC643" s="11"/>
      <c r="BD643" s="11"/>
      <c r="BE643" s="11"/>
      <c r="BF643" s="11"/>
      <c r="BG643" s="11"/>
      <c r="BH643" s="11"/>
      <c r="BI643" s="11"/>
      <c r="BJ643" s="11"/>
      <c r="BK643" s="11"/>
      <c r="BL643" s="11"/>
      <c r="BM643" s="11"/>
      <c r="BN643" s="11"/>
      <c r="BO643" s="11"/>
      <c r="BP643" s="11"/>
      <c r="BQ643" s="11"/>
      <c r="BR643" s="11"/>
      <c r="BS643" s="11"/>
      <c r="BT643" s="11"/>
      <c r="BU643" s="65"/>
      <c r="BV643" s="11"/>
      <c r="BW643" s="11"/>
      <c r="BX643" s="11"/>
      <c r="BY643" s="11"/>
      <c r="BZ643" s="11"/>
      <c r="CA643" s="11"/>
      <c r="CB643" s="11"/>
      <c r="CC643" s="11"/>
      <c r="CD643" s="11"/>
      <c r="CE643" s="11"/>
      <c r="CF643" s="11"/>
      <c r="CG643" s="11"/>
      <c r="CH643" s="11"/>
      <c r="CI643" s="11"/>
      <c r="CJ643" s="11"/>
      <c r="CK643" s="11"/>
      <c r="CL643" s="11"/>
      <c r="CM643" s="11"/>
      <c r="CN643" s="11"/>
      <c r="CO643" s="11"/>
      <c r="CP643" s="11"/>
      <c r="CQ643" s="11"/>
      <c r="CR643" s="11"/>
      <c r="CS643" s="11"/>
      <c r="CT643" s="11"/>
      <c r="CU643" s="11"/>
      <c r="CV643" s="11"/>
      <c r="CW643" s="11"/>
      <c r="CX643" s="11"/>
      <c r="CY643" s="11"/>
      <c r="CZ643" s="11"/>
      <c r="DA643" s="11"/>
      <c r="DB643" s="11"/>
      <c r="DC643" s="11"/>
      <c r="DD643" s="11"/>
      <c r="DE643" s="11"/>
      <c r="DF643" s="11"/>
      <c r="DG643" s="11"/>
      <c r="DH643" s="11"/>
      <c r="DI643" s="11"/>
      <c r="DJ643" s="11"/>
      <c r="DK643" s="11"/>
      <c r="DL643" s="11"/>
      <c r="DM643" s="11"/>
      <c r="DN643" s="11"/>
      <c r="DO643" s="11"/>
      <c r="DP643" s="11"/>
      <c r="DQ643" s="11"/>
      <c r="DR643" s="11"/>
      <c r="DS643" s="11"/>
      <c r="DT643" s="11"/>
      <c r="DU643" s="11"/>
      <c r="DV643" s="11"/>
      <c r="DW643" s="11"/>
      <c r="DX643" s="11"/>
    </row>
    <row r="644" spans="6:128" ht="12.75">
      <c r="F644" s="11"/>
      <c r="G644" s="9">
        <f t="shared" si="94"/>
        <v>641</v>
      </c>
      <c r="H644" s="8">
        <f t="shared" si="95"/>
        <v>156.48031100448515</v>
      </c>
      <c r="I644" s="8">
        <f aca="true" t="shared" si="97" ref="I644:I707">$F$3*SIN(G644*PI()/180)</f>
        <v>-33.375324237220575</v>
      </c>
      <c r="J644" s="8">
        <f t="shared" si="96"/>
        <v>6.487505842802525</v>
      </c>
      <c r="K644" s="8">
        <f aca="true" t="shared" si="98" ref="K644:K707">H644+J644</f>
        <v>162.96781684728768</v>
      </c>
      <c r="L644" s="8"/>
      <c r="M644" s="8">
        <v>118</v>
      </c>
      <c r="N644" s="8"/>
      <c r="O644" s="8"/>
      <c r="P644" s="64"/>
      <c r="Q644" s="11"/>
      <c r="R644" s="65"/>
      <c r="S644" s="65"/>
      <c r="T644" s="11"/>
      <c r="U644" s="65"/>
      <c r="V644" s="65"/>
      <c r="W644" s="11"/>
      <c r="X644" s="65"/>
      <c r="Y644" s="65"/>
      <c r="Z644" s="65"/>
      <c r="AA644" s="65"/>
      <c r="AB644" s="65"/>
      <c r="AC644" s="11"/>
      <c r="AD644" s="11"/>
      <c r="AE644" s="11"/>
      <c r="AF644" s="11"/>
      <c r="AG644" s="11"/>
      <c r="AH644" s="11"/>
      <c r="AI644" s="11"/>
      <c r="AJ644" s="11"/>
      <c r="AK644" s="11"/>
      <c r="AL644" s="11"/>
      <c r="AM644" s="11"/>
      <c r="AN644" s="11"/>
      <c r="AO644" s="11"/>
      <c r="AP644" s="11"/>
      <c r="AQ644" s="11"/>
      <c r="AR644" s="11"/>
      <c r="AS644" s="11"/>
      <c r="AT644" s="11"/>
      <c r="AU644" s="11"/>
      <c r="AV644" s="11"/>
      <c r="AW644" s="11"/>
      <c r="AX644" s="11"/>
      <c r="AY644" s="11"/>
      <c r="AZ644" s="11"/>
      <c r="BA644" s="11"/>
      <c r="BB644" s="11"/>
      <c r="BC644" s="11"/>
      <c r="BD644" s="11"/>
      <c r="BE644" s="11"/>
      <c r="BF644" s="11"/>
      <c r="BG644" s="11"/>
      <c r="BH644" s="11"/>
      <c r="BI644" s="11"/>
      <c r="BJ644" s="11"/>
      <c r="BK644" s="11"/>
      <c r="BL644" s="11"/>
      <c r="BM644" s="11"/>
      <c r="BN644" s="11"/>
      <c r="BO644" s="11"/>
      <c r="BP644" s="11"/>
      <c r="BQ644" s="11"/>
      <c r="BR644" s="11"/>
      <c r="BS644" s="11"/>
      <c r="BT644" s="11"/>
      <c r="BU644" s="65"/>
      <c r="BV644" s="11"/>
      <c r="BW644" s="11"/>
      <c r="BX644" s="11"/>
      <c r="BY644" s="11"/>
      <c r="BZ644" s="11"/>
      <c r="CA644" s="11"/>
      <c r="CB644" s="11"/>
      <c r="CC644" s="11"/>
      <c r="CD644" s="11"/>
      <c r="CE644" s="11"/>
      <c r="CF644" s="11"/>
      <c r="CG644" s="11"/>
      <c r="CH644" s="11"/>
      <c r="CI644" s="11"/>
      <c r="CJ644" s="11"/>
      <c r="CK644" s="11"/>
      <c r="CL644" s="11"/>
      <c r="CM644" s="11"/>
      <c r="CN644" s="11"/>
      <c r="CO644" s="11"/>
      <c r="CP644" s="11"/>
      <c r="CQ644" s="11"/>
      <c r="CR644" s="11"/>
      <c r="CS644" s="11"/>
      <c r="CT644" s="11"/>
      <c r="CU644" s="11"/>
      <c r="CV644" s="11"/>
      <c r="CW644" s="11"/>
      <c r="CX644" s="11"/>
      <c r="CY644" s="11"/>
      <c r="CZ644" s="11"/>
      <c r="DA644" s="11"/>
      <c r="DB644" s="11"/>
      <c r="DC644" s="11"/>
      <c r="DD644" s="11"/>
      <c r="DE644" s="11"/>
      <c r="DF644" s="11"/>
      <c r="DG644" s="11"/>
      <c r="DH644" s="11"/>
      <c r="DI644" s="11"/>
      <c r="DJ644" s="11"/>
      <c r="DK644" s="11"/>
      <c r="DL644" s="11"/>
      <c r="DM644" s="11"/>
      <c r="DN644" s="11"/>
      <c r="DO644" s="11"/>
      <c r="DP644" s="11"/>
      <c r="DQ644" s="11"/>
      <c r="DR644" s="11"/>
      <c r="DS644" s="11"/>
      <c r="DT644" s="11"/>
      <c r="DU644" s="11"/>
      <c r="DV644" s="11"/>
      <c r="DW644" s="11"/>
      <c r="DX644" s="11"/>
    </row>
    <row r="645" spans="6:128" ht="12.75">
      <c r="F645" s="11"/>
      <c r="G645" s="9">
        <f aca="true" t="shared" si="99" ref="G645:G708">G644+1</f>
        <v>642</v>
      </c>
      <c r="H645" s="8">
        <f t="shared" si="95"/>
        <v>156.50549742894842</v>
      </c>
      <c r="I645" s="8">
        <f t="shared" si="97"/>
        <v>-33.2570184249494</v>
      </c>
      <c r="J645" s="8">
        <f t="shared" si="96"/>
        <v>7.068997487803784</v>
      </c>
      <c r="K645" s="8">
        <f t="shared" si="98"/>
        <v>163.5744949167522</v>
      </c>
      <c r="L645" s="8"/>
      <c r="M645" s="8">
        <v>117</v>
      </c>
      <c r="N645" s="8"/>
      <c r="O645" s="8"/>
      <c r="P645" s="64"/>
      <c r="Q645" s="11"/>
      <c r="R645" s="65"/>
      <c r="S645" s="65"/>
      <c r="T645" s="11"/>
      <c r="U645" s="65"/>
      <c r="V645" s="65"/>
      <c r="W645" s="11"/>
      <c r="X645" s="65"/>
      <c r="Y645" s="65"/>
      <c r="Z645" s="65"/>
      <c r="AA645" s="65"/>
      <c r="AB645" s="65"/>
      <c r="AC645" s="11"/>
      <c r="AD645" s="11"/>
      <c r="AE645" s="11"/>
      <c r="AF645" s="11"/>
      <c r="AG645" s="11"/>
      <c r="AH645" s="11"/>
      <c r="AI645" s="11"/>
      <c r="AJ645" s="11"/>
      <c r="AK645" s="11"/>
      <c r="AL645" s="11"/>
      <c r="AM645" s="11"/>
      <c r="AN645" s="11"/>
      <c r="AO645" s="11"/>
      <c r="AP645" s="11"/>
      <c r="AQ645" s="11"/>
      <c r="AR645" s="11"/>
      <c r="AS645" s="11"/>
      <c r="AT645" s="11"/>
      <c r="AU645" s="11"/>
      <c r="AV645" s="11"/>
      <c r="AW645" s="11"/>
      <c r="AX645" s="11"/>
      <c r="AY645" s="11"/>
      <c r="AZ645" s="11"/>
      <c r="BA645" s="11"/>
      <c r="BB645" s="11"/>
      <c r="BC645" s="11"/>
      <c r="BD645" s="11"/>
      <c r="BE645" s="11"/>
      <c r="BF645" s="11"/>
      <c r="BG645" s="11"/>
      <c r="BH645" s="11"/>
      <c r="BI645" s="11"/>
      <c r="BJ645" s="11"/>
      <c r="BK645" s="11"/>
      <c r="BL645" s="11"/>
      <c r="BM645" s="11"/>
      <c r="BN645" s="11"/>
      <c r="BO645" s="11"/>
      <c r="BP645" s="11"/>
      <c r="BQ645" s="11"/>
      <c r="BR645" s="11"/>
      <c r="BS645" s="11"/>
      <c r="BT645" s="11"/>
      <c r="BU645" s="65"/>
      <c r="BV645" s="11"/>
      <c r="BW645" s="11"/>
      <c r="BX645" s="11"/>
      <c r="BY645" s="11"/>
      <c r="BZ645" s="11"/>
      <c r="CA645" s="11"/>
      <c r="CB645" s="11"/>
      <c r="CC645" s="11"/>
      <c r="CD645" s="11"/>
      <c r="CE645" s="11"/>
      <c r="CF645" s="11"/>
      <c r="CG645" s="11"/>
      <c r="CH645" s="11"/>
      <c r="CI645" s="11"/>
      <c r="CJ645" s="11"/>
      <c r="CK645" s="11"/>
      <c r="CL645" s="11"/>
      <c r="CM645" s="11"/>
      <c r="CN645" s="11"/>
      <c r="CO645" s="11"/>
      <c r="CP645" s="11"/>
      <c r="CQ645" s="11"/>
      <c r="CR645" s="11"/>
      <c r="CS645" s="11"/>
      <c r="CT645" s="11"/>
      <c r="CU645" s="11"/>
      <c r="CV645" s="11"/>
      <c r="CW645" s="11"/>
      <c r="CX645" s="11"/>
      <c r="CY645" s="11"/>
      <c r="CZ645" s="11"/>
      <c r="DA645" s="11"/>
      <c r="DB645" s="11"/>
      <c r="DC645" s="11"/>
      <c r="DD645" s="11"/>
      <c r="DE645" s="11"/>
      <c r="DF645" s="11"/>
      <c r="DG645" s="11"/>
      <c r="DH645" s="11"/>
      <c r="DI645" s="11"/>
      <c r="DJ645" s="11"/>
      <c r="DK645" s="11"/>
      <c r="DL645" s="11"/>
      <c r="DM645" s="11"/>
      <c r="DN645" s="11"/>
      <c r="DO645" s="11"/>
      <c r="DP645" s="11"/>
      <c r="DQ645" s="11"/>
      <c r="DR645" s="11"/>
      <c r="DS645" s="11"/>
      <c r="DT645" s="11"/>
      <c r="DU645" s="11"/>
      <c r="DV645" s="11"/>
      <c r="DW645" s="11"/>
      <c r="DX645" s="11"/>
    </row>
    <row r="646" spans="6:128" ht="12.75">
      <c r="F646" s="11"/>
      <c r="G646" s="9">
        <f t="shared" si="99"/>
        <v>643</v>
      </c>
      <c r="H646" s="8">
        <f t="shared" si="95"/>
        <v>156.53273472740162</v>
      </c>
      <c r="I646" s="8">
        <f t="shared" si="97"/>
        <v>-33.128582202698</v>
      </c>
      <c r="J646" s="8">
        <f t="shared" si="96"/>
        <v>7.648335847691399</v>
      </c>
      <c r="K646" s="8">
        <f t="shared" si="98"/>
        <v>164.18107057509303</v>
      </c>
      <c r="L646" s="8"/>
      <c r="M646" s="8">
        <v>116</v>
      </c>
      <c r="N646" s="8"/>
      <c r="O646" s="8"/>
      <c r="P646" s="64"/>
      <c r="Q646" s="11"/>
      <c r="R646" s="65"/>
      <c r="S646" s="65"/>
      <c r="T646" s="11"/>
      <c r="U646" s="65"/>
      <c r="V646" s="65"/>
      <c r="W646" s="11"/>
      <c r="X646" s="65"/>
      <c r="Y646" s="65"/>
      <c r="Z646" s="65"/>
      <c r="AA646" s="65"/>
      <c r="AB646" s="65"/>
      <c r="AC646" s="11"/>
      <c r="AD646" s="11"/>
      <c r="AE646" s="11"/>
      <c r="AF646" s="11"/>
      <c r="AG646" s="11"/>
      <c r="AH646" s="11"/>
      <c r="AI646" s="11"/>
      <c r="AJ646" s="11"/>
      <c r="AK646" s="11"/>
      <c r="AL646" s="11"/>
      <c r="AM646" s="11"/>
      <c r="AN646" s="11"/>
      <c r="AO646" s="11"/>
      <c r="AP646" s="11"/>
      <c r="AQ646" s="11"/>
      <c r="AR646" s="11"/>
      <c r="AS646" s="11"/>
      <c r="AT646" s="11"/>
      <c r="AU646" s="11"/>
      <c r="AV646" s="11"/>
      <c r="AW646" s="11"/>
      <c r="AX646" s="11"/>
      <c r="AY646" s="11"/>
      <c r="AZ646" s="11"/>
      <c r="BA646" s="11"/>
      <c r="BB646" s="11"/>
      <c r="BC646" s="11"/>
      <c r="BD646" s="11"/>
      <c r="BE646" s="11"/>
      <c r="BF646" s="11"/>
      <c r="BG646" s="11"/>
      <c r="BH646" s="11"/>
      <c r="BI646" s="11"/>
      <c r="BJ646" s="11"/>
      <c r="BK646" s="11"/>
      <c r="BL646" s="11"/>
      <c r="BM646" s="11"/>
      <c r="BN646" s="11"/>
      <c r="BO646" s="11"/>
      <c r="BP646" s="11"/>
      <c r="BQ646" s="11"/>
      <c r="BR646" s="11"/>
      <c r="BS646" s="11"/>
      <c r="BT646" s="11"/>
      <c r="BU646" s="65"/>
      <c r="BV646" s="11"/>
      <c r="BW646" s="11"/>
      <c r="BX646" s="11"/>
      <c r="BY646" s="11"/>
      <c r="BZ646" s="11"/>
      <c r="CA646" s="11"/>
      <c r="CB646" s="11"/>
      <c r="CC646" s="11"/>
      <c r="CD646" s="11"/>
      <c r="CE646" s="11"/>
      <c r="CF646" s="11"/>
      <c r="CG646" s="11"/>
      <c r="CH646" s="11"/>
      <c r="CI646" s="11"/>
      <c r="CJ646" s="11"/>
      <c r="CK646" s="11"/>
      <c r="CL646" s="11"/>
      <c r="CM646" s="11"/>
      <c r="CN646" s="11"/>
      <c r="CO646" s="11"/>
      <c r="CP646" s="11"/>
      <c r="CQ646" s="11"/>
      <c r="CR646" s="11"/>
      <c r="CS646" s="11"/>
      <c r="CT646" s="11"/>
      <c r="CU646" s="11"/>
      <c r="CV646" s="11"/>
      <c r="CW646" s="11"/>
      <c r="CX646" s="11"/>
      <c r="CY646" s="11"/>
      <c r="CZ646" s="11"/>
      <c r="DA646" s="11"/>
      <c r="DB646" s="11"/>
      <c r="DC646" s="11"/>
      <c r="DD646" s="11"/>
      <c r="DE646" s="11"/>
      <c r="DF646" s="11"/>
      <c r="DG646" s="11"/>
      <c r="DH646" s="11"/>
      <c r="DI646" s="11"/>
      <c r="DJ646" s="11"/>
      <c r="DK646" s="11"/>
      <c r="DL646" s="11"/>
      <c r="DM646" s="11"/>
      <c r="DN646" s="11"/>
      <c r="DO646" s="11"/>
      <c r="DP646" s="11"/>
      <c r="DQ646" s="11"/>
      <c r="DR646" s="11"/>
      <c r="DS646" s="11"/>
      <c r="DT646" s="11"/>
      <c r="DU646" s="11"/>
      <c r="DV646" s="11"/>
      <c r="DW646" s="11"/>
      <c r="DX646" s="11"/>
    </row>
    <row r="647" spans="6:128" ht="12.75">
      <c r="F647" s="11"/>
      <c r="G647" s="9">
        <f t="shared" si="99"/>
        <v>644</v>
      </c>
      <c r="H647" s="8">
        <f t="shared" si="95"/>
        <v>156.5619886541032</v>
      </c>
      <c r="I647" s="8">
        <f t="shared" si="97"/>
        <v>-32.99005469338389</v>
      </c>
      <c r="J647" s="8">
        <f t="shared" si="96"/>
        <v>8.225344450388656</v>
      </c>
      <c r="K647" s="8">
        <f t="shared" si="98"/>
        <v>164.78733310449186</v>
      </c>
      <c r="L647" s="8"/>
      <c r="M647" s="8">
        <v>115</v>
      </c>
      <c r="N647" s="8"/>
      <c r="O647" s="8"/>
      <c r="P647" s="64"/>
      <c r="Q647" s="11"/>
      <c r="R647" s="65"/>
      <c r="S647" s="65"/>
      <c r="T647" s="11"/>
      <c r="U647" s="65"/>
      <c r="V647" s="65"/>
      <c r="W647" s="11"/>
      <c r="X647" s="65"/>
      <c r="Y647" s="65"/>
      <c r="Z647" s="65"/>
      <c r="AA647" s="65"/>
      <c r="AB647" s="65"/>
      <c r="AC647" s="11"/>
      <c r="AD647" s="11"/>
      <c r="AE647" s="11"/>
      <c r="AF647" s="11"/>
      <c r="AG647" s="11"/>
      <c r="AH647" s="11"/>
      <c r="AI647" s="11"/>
      <c r="AJ647" s="11"/>
      <c r="AK647" s="11"/>
      <c r="AL647" s="11"/>
      <c r="AM647" s="11"/>
      <c r="AN647" s="11"/>
      <c r="AO647" s="11"/>
      <c r="AP647" s="11"/>
      <c r="AQ647" s="11"/>
      <c r="AR647" s="11"/>
      <c r="AS647" s="11"/>
      <c r="AT647" s="11"/>
      <c r="AU647" s="11"/>
      <c r="AV647" s="11"/>
      <c r="AW647" s="11"/>
      <c r="AX647" s="11"/>
      <c r="AY647" s="11"/>
      <c r="AZ647" s="11"/>
      <c r="BA647" s="11"/>
      <c r="BB647" s="11"/>
      <c r="BC647" s="11"/>
      <c r="BD647" s="11"/>
      <c r="BE647" s="11"/>
      <c r="BF647" s="11"/>
      <c r="BG647" s="11"/>
      <c r="BH647" s="11"/>
      <c r="BI647" s="11"/>
      <c r="BJ647" s="11"/>
      <c r="BK647" s="11"/>
      <c r="BL647" s="11"/>
      <c r="BM647" s="11"/>
      <c r="BN647" s="11"/>
      <c r="BO647" s="11"/>
      <c r="BP647" s="11"/>
      <c r="BQ647" s="11"/>
      <c r="BR647" s="11"/>
      <c r="BS647" s="11"/>
      <c r="BT647" s="11"/>
      <c r="BU647" s="65"/>
      <c r="BV647" s="11"/>
      <c r="BW647" s="11"/>
      <c r="BX647" s="11"/>
      <c r="BY647" s="11"/>
      <c r="BZ647" s="11"/>
      <c r="CA647" s="11"/>
      <c r="CB647" s="11"/>
      <c r="CC647" s="11"/>
      <c r="CD647" s="11"/>
      <c r="CE647" s="11"/>
      <c r="CF647" s="11"/>
      <c r="CG647" s="11"/>
      <c r="CH647" s="11"/>
      <c r="CI647" s="11"/>
      <c r="CJ647" s="11"/>
      <c r="CK647" s="11"/>
      <c r="CL647" s="11"/>
      <c r="CM647" s="11"/>
      <c r="CN647" s="11"/>
      <c r="CO647" s="11"/>
      <c r="CP647" s="11"/>
      <c r="CQ647" s="11"/>
      <c r="CR647" s="11"/>
      <c r="CS647" s="11"/>
      <c r="CT647" s="11"/>
      <c r="CU647" s="11"/>
      <c r="CV647" s="11"/>
      <c r="CW647" s="11"/>
      <c r="CX647" s="11"/>
      <c r="CY647" s="11"/>
      <c r="CZ647" s="11"/>
      <c r="DA647" s="11"/>
      <c r="DB647" s="11"/>
      <c r="DC647" s="11"/>
      <c r="DD647" s="11"/>
      <c r="DE647" s="11"/>
      <c r="DF647" s="11"/>
      <c r="DG647" s="11"/>
      <c r="DH647" s="11"/>
      <c r="DI647" s="11"/>
      <c r="DJ647" s="11"/>
      <c r="DK647" s="11"/>
      <c r="DL647" s="11"/>
      <c r="DM647" s="11"/>
      <c r="DN647" s="11"/>
      <c r="DO647" s="11"/>
      <c r="DP647" s="11"/>
      <c r="DQ647" s="11"/>
      <c r="DR647" s="11"/>
      <c r="DS647" s="11"/>
      <c r="DT647" s="11"/>
      <c r="DU647" s="11"/>
      <c r="DV647" s="11"/>
      <c r="DW647" s="11"/>
      <c r="DX647" s="11"/>
    </row>
    <row r="648" spans="6:128" ht="12.75">
      <c r="F648" s="11"/>
      <c r="G648" s="9">
        <f t="shared" si="99"/>
        <v>645</v>
      </c>
      <c r="H648" s="8">
        <f t="shared" si="95"/>
        <v>156.59322244788436</v>
      </c>
      <c r="I648" s="8">
        <f t="shared" si="97"/>
        <v>-32.84147809382833</v>
      </c>
      <c r="J648" s="8">
        <f t="shared" si="96"/>
        <v>8.799847533485682</v>
      </c>
      <c r="K648" s="8">
        <f t="shared" si="98"/>
        <v>165.39306998137005</v>
      </c>
      <c r="L648" s="8"/>
      <c r="M648" s="8">
        <v>114</v>
      </c>
      <c r="N648" s="8"/>
      <c r="O648" s="8"/>
      <c r="P648" s="64"/>
      <c r="Q648" s="11"/>
      <c r="R648" s="65"/>
      <c r="S648" s="65"/>
      <c r="T648" s="11"/>
      <c r="U648" s="65"/>
      <c r="V648" s="65"/>
      <c r="W648" s="11"/>
      <c r="X648" s="65"/>
      <c r="Y648" s="65"/>
      <c r="Z648" s="65"/>
      <c r="AA648" s="65"/>
      <c r="AB648" s="65"/>
      <c r="AC648" s="11"/>
      <c r="AD648" s="11"/>
      <c r="AE648" s="11"/>
      <c r="AF648" s="11"/>
      <c r="AG648" s="11"/>
      <c r="AH648" s="11"/>
      <c r="AI648" s="11"/>
      <c r="AJ648" s="11"/>
      <c r="AK648" s="11"/>
      <c r="AL648" s="11"/>
      <c r="AM648" s="11"/>
      <c r="AN648" s="11"/>
      <c r="AO648" s="11"/>
      <c r="AP648" s="11"/>
      <c r="AQ648" s="11"/>
      <c r="AR648" s="11"/>
      <c r="AS648" s="11"/>
      <c r="AT648" s="11"/>
      <c r="AU648" s="11"/>
      <c r="AV648" s="11"/>
      <c r="AW648" s="11"/>
      <c r="AX648" s="11"/>
      <c r="AY648" s="11"/>
      <c r="AZ648" s="11"/>
      <c r="BA648" s="11"/>
      <c r="BB648" s="11"/>
      <c r="BC648" s="11"/>
      <c r="BD648" s="11"/>
      <c r="BE648" s="11"/>
      <c r="BF648" s="11"/>
      <c r="BG648" s="11"/>
      <c r="BH648" s="11"/>
      <c r="BI648" s="11"/>
      <c r="BJ648" s="11"/>
      <c r="BK648" s="11"/>
      <c r="BL648" s="11"/>
      <c r="BM648" s="11"/>
      <c r="BN648" s="11"/>
      <c r="BO648" s="11"/>
      <c r="BP648" s="11"/>
      <c r="BQ648" s="11"/>
      <c r="BR648" s="11"/>
      <c r="BS648" s="11"/>
      <c r="BT648" s="11"/>
      <c r="BU648" s="65"/>
      <c r="BV648" s="11"/>
      <c r="BW648" s="11"/>
      <c r="BX648" s="11"/>
      <c r="BY648" s="11"/>
      <c r="BZ648" s="11"/>
      <c r="CA648" s="11"/>
      <c r="CB648" s="11"/>
      <c r="CC648" s="11"/>
      <c r="CD648" s="11"/>
      <c r="CE648" s="11"/>
      <c r="CF648" s="11"/>
      <c r="CG648" s="11"/>
      <c r="CH648" s="11"/>
      <c r="CI648" s="11"/>
      <c r="CJ648" s="11"/>
      <c r="CK648" s="11"/>
      <c r="CL648" s="11"/>
      <c r="CM648" s="11"/>
      <c r="CN648" s="11"/>
      <c r="CO648" s="11"/>
      <c r="CP648" s="11"/>
      <c r="CQ648" s="11"/>
      <c r="CR648" s="11"/>
      <c r="CS648" s="11"/>
      <c r="CT648" s="11"/>
      <c r="CU648" s="11"/>
      <c r="CV648" s="11"/>
      <c r="CW648" s="11"/>
      <c r="CX648" s="11"/>
      <c r="CY648" s="11"/>
      <c r="CZ648" s="11"/>
      <c r="DA648" s="11"/>
      <c r="DB648" s="11"/>
      <c r="DC648" s="11"/>
      <c r="DD648" s="11"/>
      <c r="DE648" s="11"/>
      <c r="DF648" s="11"/>
      <c r="DG648" s="11"/>
      <c r="DH648" s="11"/>
      <c r="DI648" s="11"/>
      <c r="DJ648" s="11"/>
      <c r="DK648" s="11"/>
      <c r="DL648" s="11"/>
      <c r="DM648" s="11"/>
      <c r="DN648" s="11"/>
      <c r="DO648" s="11"/>
      <c r="DP648" s="11"/>
      <c r="DQ648" s="11"/>
      <c r="DR648" s="11"/>
      <c r="DS648" s="11"/>
      <c r="DT648" s="11"/>
      <c r="DU648" s="11"/>
      <c r="DV648" s="11"/>
      <c r="DW648" s="11"/>
      <c r="DX648" s="11"/>
    </row>
    <row r="649" spans="6:128" ht="12.75">
      <c r="F649" s="11"/>
      <c r="G649" s="9">
        <f t="shared" si="99"/>
        <v>646</v>
      </c>
      <c r="H649" s="8">
        <f t="shared" si="95"/>
        <v>156.62639688258676</v>
      </c>
      <c r="I649" s="8">
        <f t="shared" si="97"/>
        <v>-32.68289766190284</v>
      </c>
      <c r="J649" s="8">
        <f t="shared" si="96"/>
        <v>9.371670097777972</v>
      </c>
      <c r="K649" s="8">
        <f t="shared" si="98"/>
        <v>165.99806698036474</v>
      </c>
      <c r="L649" s="8"/>
      <c r="M649" s="8">
        <v>113</v>
      </c>
      <c r="N649" s="8"/>
      <c r="O649" s="8"/>
      <c r="P649" s="64"/>
      <c r="Q649" s="11"/>
      <c r="R649" s="65"/>
      <c r="S649" s="65"/>
      <c r="T649" s="11"/>
      <c r="U649" s="65"/>
      <c r="V649" s="65"/>
      <c r="W649" s="11"/>
      <c r="X649" s="65"/>
      <c r="Y649" s="65"/>
      <c r="Z649" s="65"/>
      <c r="AA649" s="65"/>
      <c r="AB649" s="65"/>
      <c r="AC649" s="11"/>
      <c r="AD649" s="11"/>
      <c r="AE649" s="11"/>
      <c r="AF649" s="11"/>
      <c r="AG649" s="11"/>
      <c r="AH649" s="11"/>
      <c r="AI649" s="11"/>
      <c r="AJ649" s="11"/>
      <c r="AK649" s="11"/>
      <c r="AL649" s="11"/>
      <c r="AM649" s="11"/>
      <c r="AN649" s="11"/>
      <c r="AO649" s="11"/>
      <c r="AP649" s="11"/>
      <c r="AQ649" s="11"/>
      <c r="AR649" s="11"/>
      <c r="AS649" s="11"/>
      <c r="AT649" s="11"/>
      <c r="AU649" s="11"/>
      <c r="AV649" s="11"/>
      <c r="AW649" s="11"/>
      <c r="AX649" s="11"/>
      <c r="AY649" s="11"/>
      <c r="AZ649" s="11"/>
      <c r="BA649" s="11"/>
      <c r="BB649" s="11"/>
      <c r="BC649" s="11"/>
      <c r="BD649" s="11"/>
      <c r="BE649" s="11"/>
      <c r="BF649" s="11"/>
      <c r="BG649" s="11"/>
      <c r="BH649" s="11"/>
      <c r="BI649" s="11"/>
      <c r="BJ649" s="11"/>
      <c r="BK649" s="11"/>
      <c r="BL649" s="11"/>
      <c r="BM649" s="11"/>
      <c r="BN649" s="11"/>
      <c r="BO649" s="11"/>
      <c r="BP649" s="11"/>
      <c r="BQ649" s="11"/>
      <c r="BR649" s="11"/>
      <c r="BS649" s="11"/>
      <c r="BT649" s="11"/>
      <c r="BU649" s="65"/>
      <c r="BV649" s="11"/>
      <c r="BW649" s="11"/>
      <c r="BX649" s="11"/>
      <c r="BY649" s="11"/>
      <c r="BZ649" s="11"/>
      <c r="CA649" s="11"/>
      <c r="CB649" s="11"/>
      <c r="CC649" s="11"/>
      <c r="CD649" s="11"/>
      <c r="CE649" s="11"/>
      <c r="CF649" s="11"/>
      <c r="CG649" s="11"/>
      <c r="CH649" s="11"/>
      <c r="CI649" s="11"/>
      <c r="CJ649" s="11"/>
      <c r="CK649" s="11"/>
      <c r="CL649" s="11"/>
      <c r="CM649" s="11"/>
      <c r="CN649" s="11"/>
      <c r="CO649" s="11"/>
      <c r="CP649" s="11"/>
      <c r="CQ649" s="11"/>
      <c r="CR649" s="11"/>
      <c r="CS649" s="11"/>
      <c r="CT649" s="11"/>
      <c r="CU649" s="11"/>
      <c r="CV649" s="11"/>
      <c r="CW649" s="11"/>
      <c r="CX649" s="11"/>
      <c r="CY649" s="11"/>
      <c r="CZ649" s="11"/>
      <c r="DA649" s="11"/>
      <c r="DB649" s="11"/>
      <c r="DC649" s="11"/>
      <c r="DD649" s="11"/>
      <c r="DE649" s="11"/>
      <c r="DF649" s="11"/>
      <c r="DG649" s="11"/>
      <c r="DH649" s="11"/>
      <c r="DI649" s="11"/>
      <c r="DJ649" s="11"/>
      <c r="DK649" s="11"/>
      <c r="DL649" s="11"/>
      <c r="DM649" s="11"/>
      <c r="DN649" s="11"/>
      <c r="DO649" s="11"/>
      <c r="DP649" s="11"/>
      <c r="DQ649" s="11"/>
      <c r="DR649" s="11"/>
      <c r="DS649" s="11"/>
      <c r="DT649" s="11"/>
      <c r="DU649" s="11"/>
      <c r="DV649" s="11"/>
      <c r="DW649" s="11"/>
      <c r="DX649" s="11"/>
    </row>
    <row r="650" spans="6:128" ht="12.75">
      <c r="F650" s="11"/>
      <c r="G650" s="9">
        <f t="shared" si="99"/>
        <v>647</v>
      </c>
      <c r="H650" s="8">
        <f t="shared" si="95"/>
        <v>156.66147032076262</v>
      </c>
      <c r="I650" s="8">
        <f t="shared" si="97"/>
        <v>-32.5143617027432</v>
      </c>
      <c r="J650" s="8">
        <f t="shared" si="96"/>
        <v>9.940637960573069</v>
      </c>
      <c r="K650" s="8">
        <f t="shared" si="98"/>
        <v>166.6021082813357</v>
      </c>
      <c r="L650" s="8"/>
      <c r="M650" s="8">
        <v>112</v>
      </c>
      <c r="N650" s="8"/>
      <c r="O650" s="8"/>
      <c r="P650" s="64"/>
      <c r="Q650" s="11"/>
      <c r="R650" s="65"/>
      <c r="S650" s="65"/>
      <c r="T650" s="11"/>
      <c r="U650" s="65"/>
      <c r="V650" s="65"/>
      <c r="W650" s="11"/>
      <c r="X650" s="65"/>
      <c r="Y650" s="65"/>
      <c r="Z650" s="65"/>
      <c r="AA650" s="65"/>
      <c r="AB650" s="65"/>
      <c r="AC650" s="11"/>
      <c r="AD650" s="11"/>
      <c r="AE650" s="11"/>
      <c r="AF650" s="11"/>
      <c r="AG650" s="11"/>
      <c r="AH650" s="11"/>
      <c r="AI650" s="11"/>
      <c r="AJ650" s="11"/>
      <c r="AK650" s="11"/>
      <c r="AL650" s="11"/>
      <c r="AM650" s="11"/>
      <c r="AN650" s="11"/>
      <c r="AO650" s="11"/>
      <c r="AP650" s="11"/>
      <c r="AQ650" s="11"/>
      <c r="AR650" s="11"/>
      <c r="AS650" s="11"/>
      <c r="AT650" s="11"/>
      <c r="AU650" s="11"/>
      <c r="AV650" s="11"/>
      <c r="AW650" s="11"/>
      <c r="AX650" s="11"/>
      <c r="AY650" s="11"/>
      <c r="AZ650" s="11"/>
      <c r="BA650" s="11"/>
      <c r="BB650" s="11"/>
      <c r="BC650" s="11"/>
      <c r="BD650" s="11"/>
      <c r="BE650" s="11"/>
      <c r="BF650" s="11"/>
      <c r="BG650" s="11"/>
      <c r="BH650" s="11"/>
      <c r="BI650" s="11"/>
      <c r="BJ650" s="11"/>
      <c r="BK650" s="11"/>
      <c r="BL650" s="11"/>
      <c r="BM650" s="11"/>
      <c r="BN650" s="11"/>
      <c r="BO650" s="11"/>
      <c r="BP650" s="11"/>
      <c r="BQ650" s="11"/>
      <c r="BR650" s="11"/>
      <c r="BS650" s="11"/>
      <c r="BT650" s="11"/>
      <c r="BU650" s="65"/>
      <c r="BV650" s="11"/>
      <c r="BW650" s="11"/>
      <c r="BX650" s="11"/>
      <c r="BY650" s="11"/>
      <c r="BZ650" s="11"/>
      <c r="CA650" s="11"/>
      <c r="CB650" s="11"/>
      <c r="CC650" s="11"/>
      <c r="CD650" s="11"/>
      <c r="CE650" s="11"/>
      <c r="CF650" s="11"/>
      <c r="CG650" s="11"/>
      <c r="CH650" s="11"/>
      <c r="CI650" s="11"/>
      <c r="CJ650" s="11"/>
      <c r="CK650" s="11"/>
      <c r="CL650" s="11"/>
      <c r="CM650" s="11"/>
      <c r="CN650" s="11"/>
      <c r="CO650" s="11"/>
      <c r="CP650" s="11"/>
      <c r="CQ650" s="11"/>
      <c r="CR650" s="11"/>
      <c r="CS650" s="11"/>
      <c r="CT650" s="11"/>
      <c r="CU650" s="11"/>
      <c r="CV650" s="11"/>
      <c r="CW650" s="11"/>
      <c r="CX650" s="11"/>
      <c r="CY650" s="11"/>
      <c r="CZ650" s="11"/>
      <c r="DA650" s="11"/>
      <c r="DB650" s="11"/>
      <c r="DC650" s="11"/>
      <c r="DD650" s="11"/>
      <c r="DE650" s="11"/>
      <c r="DF650" s="11"/>
      <c r="DG650" s="11"/>
      <c r="DH650" s="11"/>
      <c r="DI650" s="11"/>
      <c r="DJ650" s="11"/>
      <c r="DK650" s="11"/>
      <c r="DL650" s="11"/>
      <c r="DM650" s="11"/>
      <c r="DN650" s="11"/>
      <c r="DO650" s="11"/>
      <c r="DP650" s="11"/>
      <c r="DQ650" s="11"/>
      <c r="DR650" s="11"/>
      <c r="DS650" s="11"/>
      <c r="DT650" s="11"/>
      <c r="DU650" s="11"/>
      <c r="DV650" s="11"/>
      <c r="DW650" s="11"/>
      <c r="DX650" s="11"/>
    </row>
    <row r="651" spans="6:128" ht="12.75">
      <c r="F651" s="11"/>
      <c r="G651" s="9">
        <f t="shared" si="99"/>
        <v>648</v>
      </c>
      <c r="H651" s="8">
        <f t="shared" si="95"/>
        <v>156.69839877054034</v>
      </c>
      <c r="I651" s="8">
        <f t="shared" si="97"/>
        <v>-32.33592155403523</v>
      </c>
      <c r="J651" s="8">
        <f t="shared" si="96"/>
        <v>10.506577808748197</v>
      </c>
      <c r="K651" s="8">
        <f t="shared" si="98"/>
        <v>167.20497657928854</v>
      </c>
      <c r="L651" s="8"/>
      <c r="M651" s="8">
        <v>111</v>
      </c>
      <c r="N651" s="8"/>
      <c r="O651" s="8"/>
      <c r="P651" s="64"/>
      <c r="Q651" s="11"/>
      <c r="R651" s="65"/>
      <c r="S651" s="65"/>
      <c r="T651" s="11"/>
      <c r="U651" s="65"/>
      <c r="V651" s="65"/>
      <c r="W651" s="11"/>
      <c r="X651" s="65"/>
      <c r="Y651" s="65"/>
      <c r="Z651" s="65"/>
      <c r="AA651" s="65"/>
      <c r="AB651" s="65"/>
      <c r="AC651" s="11"/>
      <c r="AD651" s="11"/>
      <c r="AE651" s="11"/>
      <c r="AF651" s="11"/>
      <c r="AG651" s="11"/>
      <c r="AH651" s="11"/>
      <c r="AI651" s="11"/>
      <c r="AJ651" s="11"/>
      <c r="AK651" s="11"/>
      <c r="AL651" s="11"/>
      <c r="AM651" s="11"/>
      <c r="AN651" s="11"/>
      <c r="AO651" s="11"/>
      <c r="AP651" s="11"/>
      <c r="AQ651" s="11"/>
      <c r="AR651" s="11"/>
      <c r="AS651" s="11"/>
      <c r="AT651" s="11"/>
      <c r="AU651" s="11"/>
      <c r="AV651" s="11"/>
      <c r="AW651" s="11"/>
      <c r="AX651" s="11"/>
      <c r="AY651" s="11"/>
      <c r="AZ651" s="11"/>
      <c r="BA651" s="11"/>
      <c r="BB651" s="11"/>
      <c r="BC651" s="11"/>
      <c r="BD651" s="11"/>
      <c r="BE651" s="11"/>
      <c r="BF651" s="11"/>
      <c r="BG651" s="11"/>
      <c r="BH651" s="11"/>
      <c r="BI651" s="11"/>
      <c r="BJ651" s="11"/>
      <c r="BK651" s="11"/>
      <c r="BL651" s="11"/>
      <c r="BM651" s="11"/>
      <c r="BN651" s="11"/>
      <c r="BO651" s="11"/>
      <c r="BP651" s="11"/>
      <c r="BQ651" s="11"/>
      <c r="BR651" s="11"/>
      <c r="BS651" s="11"/>
      <c r="BT651" s="11"/>
      <c r="BU651" s="65"/>
      <c r="BV651" s="11"/>
      <c r="BW651" s="11"/>
      <c r="BX651" s="11"/>
      <c r="BY651" s="11"/>
      <c r="BZ651" s="11"/>
      <c r="CA651" s="11"/>
      <c r="CB651" s="11"/>
      <c r="CC651" s="11"/>
      <c r="CD651" s="11"/>
      <c r="CE651" s="11"/>
      <c r="CF651" s="11"/>
      <c r="CG651" s="11"/>
      <c r="CH651" s="11"/>
      <c r="CI651" s="11"/>
      <c r="CJ651" s="11"/>
      <c r="CK651" s="11"/>
      <c r="CL651" s="11"/>
      <c r="CM651" s="11"/>
      <c r="CN651" s="11"/>
      <c r="CO651" s="11"/>
      <c r="CP651" s="11"/>
      <c r="CQ651" s="11"/>
      <c r="CR651" s="11"/>
      <c r="CS651" s="11"/>
      <c r="CT651" s="11"/>
      <c r="CU651" s="11"/>
      <c r="CV651" s="11"/>
      <c r="CW651" s="11"/>
      <c r="CX651" s="11"/>
      <c r="CY651" s="11"/>
      <c r="CZ651" s="11"/>
      <c r="DA651" s="11"/>
      <c r="DB651" s="11"/>
      <c r="DC651" s="11"/>
      <c r="DD651" s="11"/>
      <c r="DE651" s="11"/>
      <c r="DF651" s="11"/>
      <c r="DG651" s="11"/>
      <c r="DH651" s="11"/>
      <c r="DI651" s="11"/>
      <c r="DJ651" s="11"/>
      <c r="DK651" s="11"/>
      <c r="DL651" s="11"/>
      <c r="DM651" s="11"/>
      <c r="DN651" s="11"/>
      <c r="DO651" s="11"/>
      <c r="DP651" s="11"/>
      <c r="DQ651" s="11"/>
      <c r="DR651" s="11"/>
      <c r="DS651" s="11"/>
      <c r="DT651" s="11"/>
      <c r="DU651" s="11"/>
      <c r="DV651" s="11"/>
      <c r="DW651" s="11"/>
      <c r="DX651" s="11"/>
    </row>
    <row r="652" spans="6:128" ht="12.75">
      <c r="F652" s="11"/>
      <c r="G652" s="9">
        <f t="shared" si="99"/>
        <v>649</v>
      </c>
      <c r="H652" s="8">
        <f t="shared" si="95"/>
        <v>156.73713594555477</v>
      </c>
      <c r="I652" s="8">
        <f t="shared" si="97"/>
        <v>-32.14763157037677</v>
      </c>
      <c r="J652" s="8">
        <f t="shared" si="96"/>
        <v>11.069317251543335</v>
      </c>
      <c r="K652" s="8">
        <f t="shared" si="98"/>
        <v>167.8064531970981</v>
      </c>
      <c r="L652" s="8"/>
      <c r="M652" s="8">
        <v>110</v>
      </c>
      <c r="N652" s="8"/>
      <c r="O652" s="8"/>
      <c r="P652" s="64"/>
      <c r="Q652" s="11"/>
      <c r="R652" s="65"/>
      <c r="S652" s="65"/>
      <c r="T652" s="11"/>
      <c r="U652" s="65"/>
      <c r="V652" s="65"/>
      <c r="W652" s="11"/>
      <c r="X652" s="65"/>
      <c r="Y652" s="65"/>
      <c r="Z652" s="65"/>
      <c r="AA652" s="65"/>
      <c r="AB652" s="65"/>
      <c r="AC652" s="11"/>
      <c r="AD652" s="11"/>
      <c r="AE652" s="11"/>
      <c r="AF652" s="11"/>
      <c r="AG652" s="11"/>
      <c r="AH652" s="11"/>
      <c r="AI652" s="11"/>
      <c r="AJ652" s="11"/>
      <c r="AK652" s="11"/>
      <c r="AL652" s="11"/>
      <c r="AM652" s="11"/>
      <c r="AN652" s="11"/>
      <c r="AO652" s="11"/>
      <c r="AP652" s="11"/>
      <c r="AQ652" s="11"/>
      <c r="AR652" s="11"/>
      <c r="AS652" s="11"/>
      <c r="AT652" s="11"/>
      <c r="AU652" s="11"/>
      <c r="AV652" s="11"/>
      <c r="AW652" s="11"/>
      <c r="AX652" s="11"/>
      <c r="AY652" s="11"/>
      <c r="AZ652" s="11"/>
      <c r="BA652" s="11"/>
      <c r="BB652" s="11"/>
      <c r="BC652" s="11"/>
      <c r="BD652" s="11"/>
      <c r="BE652" s="11"/>
      <c r="BF652" s="11"/>
      <c r="BG652" s="11"/>
      <c r="BH652" s="11"/>
      <c r="BI652" s="11"/>
      <c r="BJ652" s="11"/>
      <c r="BK652" s="11"/>
      <c r="BL652" s="11"/>
      <c r="BM652" s="11"/>
      <c r="BN652" s="11"/>
      <c r="BO652" s="11"/>
      <c r="BP652" s="11"/>
      <c r="BQ652" s="11"/>
      <c r="BR652" s="11"/>
      <c r="BS652" s="11"/>
      <c r="BT652" s="11"/>
      <c r="BU652" s="65"/>
      <c r="BV652" s="11"/>
      <c r="BW652" s="11"/>
      <c r="BX652" s="11"/>
      <c r="BY652" s="11"/>
      <c r="BZ652" s="11"/>
      <c r="CA652" s="11"/>
      <c r="CB652" s="11"/>
      <c r="CC652" s="11"/>
      <c r="CD652" s="11"/>
      <c r="CE652" s="11"/>
      <c r="CF652" s="11"/>
      <c r="CG652" s="11"/>
      <c r="CH652" s="11"/>
      <c r="CI652" s="11"/>
      <c r="CJ652" s="11"/>
      <c r="CK652" s="11"/>
      <c r="CL652" s="11"/>
      <c r="CM652" s="11"/>
      <c r="CN652" s="11"/>
      <c r="CO652" s="11"/>
      <c r="CP652" s="11"/>
      <c r="CQ652" s="11"/>
      <c r="CR652" s="11"/>
      <c r="CS652" s="11"/>
      <c r="CT652" s="11"/>
      <c r="CU652" s="11"/>
      <c r="CV652" s="11"/>
      <c r="CW652" s="11"/>
      <c r="CX652" s="11"/>
      <c r="CY652" s="11"/>
      <c r="CZ652" s="11"/>
      <c r="DA652" s="11"/>
      <c r="DB652" s="11"/>
      <c r="DC652" s="11"/>
      <c r="DD652" s="11"/>
      <c r="DE652" s="11"/>
      <c r="DF652" s="11"/>
      <c r="DG652" s="11"/>
      <c r="DH652" s="11"/>
      <c r="DI652" s="11"/>
      <c r="DJ652" s="11"/>
      <c r="DK652" s="11"/>
      <c r="DL652" s="11"/>
      <c r="DM652" s="11"/>
      <c r="DN652" s="11"/>
      <c r="DO652" s="11"/>
      <c r="DP652" s="11"/>
      <c r="DQ652" s="11"/>
      <c r="DR652" s="11"/>
      <c r="DS652" s="11"/>
      <c r="DT652" s="11"/>
      <c r="DU652" s="11"/>
      <c r="DV652" s="11"/>
      <c r="DW652" s="11"/>
      <c r="DX652" s="11"/>
    </row>
    <row r="653" spans="6:128" ht="12.75">
      <c r="F653" s="11"/>
      <c r="G653" s="9">
        <f t="shared" si="99"/>
        <v>650</v>
      </c>
      <c r="H653" s="8">
        <f t="shared" si="95"/>
        <v>156.77763332783547</v>
      </c>
      <c r="I653" s="8">
        <f t="shared" si="97"/>
        <v>-31.949549106720895</v>
      </c>
      <c r="J653" s="8">
        <f t="shared" si="96"/>
        <v>11.628684873072709</v>
      </c>
      <c r="K653" s="8">
        <f t="shared" si="98"/>
        <v>168.40631820090817</v>
      </c>
      <c r="L653" s="8"/>
      <c r="M653" s="8">
        <v>109</v>
      </c>
      <c r="N653" s="8"/>
      <c r="O653" s="8"/>
      <c r="P653" s="64"/>
      <c r="Q653" s="11"/>
      <c r="R653" s="65"/>
      <c r="S653" s="65"/>
      <c r="T653" s="11"/>
      <c r="U653" s="65"/>
      <c r="V653" s="65"/>
      <c r="W653" s="11"/>
      <c r="X653" s="65"/>
      <c r="Y653" s="65"/>
      <c r="Z653" s="65"/>
      <c r="AA653" s="65"/>
      <c r="AB653" s="65"/>
      <c r="AC653" s="11"/>
      <c r="AD653" s="11"/>
      <c r="AE653" s="11"/>
      <c r="AF653" s="11"/>
      <c r="AG653" s="11"/>
      <c r="AH653" s="11"/>
      <c r="AI653" s="11"/>
      <c r="AJ653" s="11"/>
      <c r="AK653" s="11"/>
      <c r="AL653" s="11"/>
      <c r="AM653" s="11"/>
      <c r="AN653" s="11"/>
      <c r="AO653" s="11"/>
      <c r="AP653" s="11"/>
      <c r="AQ653" s="11"/>
      <c r="AR653" s="11"/>
      <c r="AS653" s="11"/>
      <c r="AT653" s="11"/>
      <c r="AU653" s="11"/>
      <c r="AV653" s="11"/>
      <c r="AW653" s="11"/>
      <c r="AX653" s="11"/>
      <c r="AY653" s="11"/>
      <c r="AZ653" s="11"/>
      <c r="BA653" s="11"/>
      <c r="BB653" s="11"/>
      <c r="BC653" s="11"/>
      <c r="BD653" s="11"/>
      <c r="BE653" s="11"/>
      <c r="BF653" s="11"/>
      <c r="BG653" s="11"/>
      <c r="BH653" s="11"/>
      <c r="BI653" s="11"/>
      <c r="BJ653" s="11"/>
      <c r="BK653" s="11"/>
      <c r="BL653" s="11"/>
      <c r="BM653" s="11"/>
      <c r="BN653" s="11"/>
      <c r="BO653" s="11"/>
      <c r="BP653" s="11"/>
      <c r="BQ653" s="11"/>
      <c r="BR653" s="11"/>
      <c r="BS653" s="11"/>
      <c r="BT653" s="11"/>
      <c r="BU653" s="65"/>
      <c r="BV653" s="11"/>
      <c r="BW653" s="11"/>
      <c r="BX653" s="11"/>
      <c r="BY653" s="11"/>
      <c r="BZ653" s="11"/>
      <c r="CA653" s="11"/>
      <c r="CB653" s="11"/>
      <c r="CC653" s="11"/>
      <c r="CD653" s="11"/>
      <c r="CE653" s="11"/>
      <c r="CF653" s="11"/>
      <c r="CG653" s="11"/>
      <c r="CH653" s="11"/>
      <c r="CI653" s="11"/>
      <c r="CJ653" s="11"/>
      <c r="CK653" s="11"/>
      <c r="CL653" s="11"/>
      <c r="CM653" s="11"/>
      <c r="CN653" s="11"/>
      <c r="CO653" s="11"/>
      <c r="CP653" s="11"/>
      <c r="CQ653" s="11"/>
      <c r="CR653" s="11"/>
      <c r="CS653" s="11"/>
      <c r="CT653" s="11"/>
      <c r="CU653" s="11"/>
      <c r="CV653" s="11"/>
      <c r="CW653" s="11"/>
      <c r="CX653" s="11"/>
      <c r="CY653" s="11"/>
      <c r="CZ653" s="11"/>
      <c r="DA653" s="11"/>
      <c r="DB653" s="11"/>
      <c r="DC653" s="11"/>
      <c r="DD653" s="11"/>
      <c r="DE653" s="11"/>
      <c r="DF653" s="11"/>
      <c r="DG653" s="11"/>
      <c r="DH653" s="11"/>
      <c r="DI653" s="11"/>
      <c r="DJ653" s="11"/>
      <c r="DK653" s="11"/>
      <c r="DL653" s="11"/>
      <c r="DM653" s="11"/>
      <c r="DN653" s="11"/>
      <c r="DO653" s="11"/>
      <c r="DP653" s="11"/>
      <c r="DQ653" s="11"/>
      <c r="DR653" s="11"/>
      <c r="DS653" s="11"/>
      <c r="DT653" s="11"/>
      <c r="DU653" s="11"/>
      <c r="DV653" s="11"/>
      <c r="DW653" s="11"/>
      <c r="DX653" s="11"/>
    </row>
    <row r="654" spans="6:128" ht="12.75">
      <c r="F654" s="11"/>
      <c r="G654" s="9">
        <f t="shared" si="99"/>
        <v>651</v>
      </c>
      <c r="H654" s="8">
        <f t="shared" si="95"/>
        <v>156.81984023354337</v>
      </c>
      <c r="I654" s="8">
        <f t="shared" si="97"/>
        <v>-31.74173450090486</v>
      </c>
      <c r="J654" s="8">
        <f t="shared" si="96"/>
        <v>12.184510284540206</v>
      </c>
      <c r="K654" s="8">
        <f t="shared" si="98"/>
        <v>169.00435051808358</v>
      </c>
      <c r="L654" s="8"/>
      <c r="M654" s="8">
        <v>108</v>
      </c>
      <c r="N654" s="8"/>
      <c r="O654" s="8"/>
      <c r="P654" s="64"/>
      <c r="Q654" s="11"/>
      <c r="R654" s="65"/>
      <c r="S654" s="65"/>
      <c r="T654" s="11"/>
      <c r="U654" s="65"/>
      <c r="V654" s="65"/>
      <c r="W654" s="11"/>
      <c r="X654" s="65"/>
      <c r="Y654" s="65"/>
      <c r="Z654" s="65"/>
      <c r="AA654" s="65"/>
      <c r="AB654" s="65"/>
      <c r="AC654" s="11"/>
      <c r="AD654" s="11"/>
      <c r="AE654" s="11"/>
      <c r="AF654" s="11"/>
      <c r="AG654" s="11"/>
      <c r="AH654" s="11"/>
      <c r="AI654" s="11"/>
      <c r="AJ654" s="11"/>
      <c r="AK654" s="11"/>
      <c r="AL654" s="11"/>
      <c r="AM654" s="11"/>
      <c r="AN654" s="11"/>
      <c r="AO654" s="11"/>
      <c r="AP654" s="11"/>
      <c r="AQ654" s="11"/>
      <c r="AR654" s="11"/>
      <c r="AS654" s="11"/>
      <c r="AT654" s="11"/>
      <c r="AU654" s="11"/>
      <c r="AV654" s="11"/>
      <c r="AW654" s="11"/>
      <c r="AX654" s="11"/>
      <c r="AY654" s="11"/>
      <c r="AZ654" s="11"/>
      <c r="BA654" s="11"/>
      <c r="BB654" s="11"/>
      <c r="BC654" s="11"/>
      <c r="BD654" s="11"/>
      <c r="BE654" s="11"/>
      <c r="BF654" s="11"/>
      <c r="BG654" s="11"/>
      <c r="BH654" s="11"/>
      <c r="BI654" s="11"/>
      <c r="BJ654" s="11"/>
      <c r="BK654" s="11"/>
      <c r="BL654" s="11"/>
      <c r="BM654" s="11"/>
      <c r="BN654" s="11"/>
      <c r="BO654" s="11"/>
      <c r="BP654" s="11"/>
      <c r="BQ654" s="11"/>
      <c r="BR654" s="11"/>
      <c r="BS654" s="11"/>
      <c r="BT654" s="11"/>
      <c r="BU654" s="65"/>
      <c r="BV654" s="11"/>
      <c r="BW654" s="11"/>
      <c r="BX654" s="11"/>
      <c r="BY654" s="11"/>
      <c r="BZ654" s="11"/>
      <c r="CA654" s="11"/>
      <c r="CB654" s="11"/>
      <c r="CC654" s="11"/>
      <c r="CD654" s="11"/>
      <c r="CE654" s="11"/>
      <c r="CF654" s="11"/>
      <c r="CG654" s="11"/>
      <c r="CH654" s="11"/>
      <c r="CI654" s="11"/>
      <c r="CJ654" s="11"/>
      <c r="CK654" s="11"/>
      <c r="CL654" s="11"/>
      <c r="CM654" s="11"/>
      <c r="CN654" s="11"/>
      <c r="CO654" s="11"/>
      <c r="CP654" s="11"/>
      <c r="CQ654" s="11"/>
      <c r="CR654" s="11"/>
      <c r="CS654" s="11"/>
      <c r="CT654" s="11"/>
      <c r="CU654" s="11"/>
      <c r="CV654" s="11"/>
      <c r="CW654" s="11"/>
      <c r="CX654" s="11"/>
      <c r="CY654" s="11"/>
      <c r="CZ654" s="11"/>
      <c r="DA654" s="11"/>
      <c r="DB654" s="11"/>
      <c r="DC654" s="11"/>
      <c r="DD654" s="11"/>
      <c r="DE654" s="11"/>
      <c r="DF654" s="11"/>
      <c r="DG654" s="11"/>
      <c r="DH654" s="11"/>
      <c r="DI654" s="11"/>
      <c r="DJ654" s="11"/>
      <c r="DK654" s="11"/>
      <c r="DL654" s="11"/>
      <c r="DM654" s="11"/>
      <c r="DN654" s="11"/>
      <c r="DO654" s="11"/>
      <c r="DP654" s="11"/>
      <c r="DQ654" s="11"/>
      <c r="DR654" s="11"/>
      <c r="DS654" s="11"/>
      <c r="DT654" s="11"/>
      <c r="DU654" s="11"/>
      <c r="DV654" s="11"/>
      <c r="DW654" s="11"/>
      <c r="DX654" s="11"/>
    </row>
    <row r="655" spans="6:128" ht="12.75">
      <c r="F655" s="11"/>
      <c r="G655" s="9">
        <f t="shared" si="99"/>
        <v>652</v>
      </c>
      <c r="H655" s="8">
        <f t="shared" si="95"/>
        <v>156.86370388144053</v>
      </c>
      <c r="I655" s="8">
        <f t="shared" si="97"/>
        <v>-31.52425105527079</v>
      </c>
      <c r="J655" s="8">
        <f t="shared" si="96"/>
        <v>12.736624176140971</v>
      </c>
      <c r="K655" s="8">
        <f t="shared" si="98"/>
        <v>169.6003280575815</v>
      </c>
      <c r="L655" s="8"/>
      <c r="M655" s="8">
        <v>107</v>
      </c>
      <c r="N655" s="8"/>
      <c r="O655" s="8"/>
      <c r="P655" s="64"/>
      <c r="Q655" s="11"/>
      <c r="R655" s="65"/>
      <c r="S655" s="65"/>
      <c r="T655" s="11"/>
      <c r="U655" s="65"/>
      <c r="V655" s="65"/>
      <c r="W655" s="11"/>
      <c r="X655" s="65"/>
      <c r="Y655" s="65"/>
      <c r="Z655" s="65"/>
      <c r="AA655" s="65"/>
      <c r="AB655" s="65"/>
      <c r="AC655" s="11"/>
      <c r="AD655" s="11"/>
      <c r="AE655" s="11"/>
      <c r="AF655" s="11"/>
      <c r="AG655" s="11"/>
      <c r="AH655" s="11"/>
      <c r="AI655" s="11"/>
      <c r="AJ655" s="11"/>
      <c r="AK655" s="11"/>
      <c r="AL655" s="11"/>
      <c r="AM655" s="11"/>
      <c r="AN655" s="11"/>
      <c r="AO655" s="11"/>
      <c r="AP655" s="11"/>
      <c r="AQ655" s="11"/>
      <c r="AR655" s="11"/>
      <c r="AS655" s="11"/>
      <c r="AT655" s="11"/>
      <c r="AU655" s="11"/>
      <c r="AV655" s="11"/>
      <c r="AW655" s="11"/>
      <c r="AX655" s="11"/>
      <c r="AY655" s="11"/>
      <c r="AZ655" s="11"/>
      <c r="BA655" s="11"/>
      <c r="BB655" s="11"/>
      <c r="BC655" s="11"/>
      <c r="BD655" s="11"/>
      <c r="BE655" s="11"/>
      <c r="BF655" s="11"/>
      <c r="BG655" s="11"/>
      <c r="BH655" s="11"/>
      <c r="BI655" s="11"/>
      <c r="BJ655" s="11"/>
      <c r="BK655" s="11"/>
      <c r="BL655" s="11"/>
      <c r="BM655" s="11"/>
      <c r="BN655" s="11"/>
      <c r="BO655" s="11"/>
      <c r="BP655" s="11"/>
      <c r="BQ655" s="11"/>
      <c r="BR655" s="11"/>
      <c r="BS655" s="11"/>
      <c r="BT655" s="11"/>
      <c r="BU655" s="65"/>
      <c r="BV655" s="11"/>
      <c r="BW655" s="11"/>
      <c r="BX655" s="11"/>
      <c r="BY655" s="11"/>
      <c r="BZ655" s="11"/>
      <c r="CA655" s="11"/>
      <c r="CB655" s="11"/>
      <c r="CC655" s="11"/>
      <c r="CD655" s="11"/>
      <c r="CE655" s="11"/>
      <c r="CF655" s="11"/>
      <c r="CG655" s="11"/>
      <c r="CH655" s="11"/>
      <c r="CI655" s="11"/>
      <c r="CJ655" s="11"/>
      <c r="CK655" s="11"/>
      <c r="CL655" s="11"/>
      <c r="CM655" s="11"/>
      <c r="CN655" s="11"/>
      <c r="CO655" s="11"/>
      <c r="CP655" s="11"/>
      <c r="CQ655" s="11"/>
      <c r="CR655" s="11"/>
      <c r="CS655" s="11"/>
      <c r="CT655" s="11"/>
      <c r="CU655" s="11"/>
      <c r="CV655" s="11"/>
      <c r="CW655" s="11"/>
      <c r="CX655" s="11"/>
      <c r="CY655" s="11"/>
      <c r="CZ655" s="11"/>
      <c r="DA655" s="11"/>
      <c r="DB655" s="11"/>
      <c r="DC655" s="11"/>
      <c r="DD655" s="11"/>
      <c r="DE655" s="11"/>
      <c r="DF655" s="11"/>
      <c r="DG655" s="11"/>
      <c r="DH655" s="11"/>
      <c r="DI655" s="11"/>
      <c r="DJ655" s="11"/>
      <c r="DK655" s="11"/>
      <c r="DL655" s="11"/>
      <c r="DM655" s="11"/>
      <c r="DN655" s="11"/>
      <c r="DO655" s="11"/>
      <c r="DP655" s="11"/>
      <c r="DQ655" s="11"/>
      <c r="DR655" s="11"/>
      <c r="DS655" s="11"/>
      <c r="DT655" s="11"/>
      <c r="DU655" s="11"/>
      <c r="DV655" s="11"/>
      <c r="DW655" s="11"/>
      <c r="DX655" s="11"/>
    </row>
    <row r="656" spans="6:128" ht="12.75">
      <c r="F656" s="11"/>
      <c r="G656" s="9">
        <f t="shared" si="99"/>
        <v>653</v>
      </c>
      <c r="H656" s="8">
        <f t="shared" si="95"/>
        <v>156.90916946397587</v>
      </c>
      <c r="I656" s="8">
        <f t="shared" si="97"/>
        <v>-31.297165017382955</v>
      </c>
      <c r="J656" s="8">
        <f t="shared" si="96"/>
        <v>13.284858368635346</v>
      </c>
      <c r="K656" s="8">
        <f t="shared" si="98"/>
        <v>170.19402783261123</v>
      </c>
      <c r="L656" s="8"/>
      <c r="M656" s="8">
        <v>106</v>
      </c>
      <c r="N656" s="8"/>
      <c r="O656" s="8"/>
      <c r="P656" s="64"/>
      <c r="Q656" s="11"/>
      <c r="R656" s="65"/>
      <c r="S656" s="65"/>
      <c r="T656" s="11"/>
      <c r="U656" s="65"/>
      <c r="V656" s="65"/>
      <c r="W656" s="11"/>
      <c r="X656" s="65"/>
      <c r="Y656" s="65"/>
      <c r="Z656" s="65"/>
      <c r="AA656" s="65"/>
      <c r="AB656" s="65"/>
      <c r="AC656" s="11"/>
      <c r="AD656" s="11"/>
      <c r="AE656" s="11"/>
      <c r="AF656" s="11"/>
      <c r="AG656" s="11"/>
      <c r="AH656" s="11"/>
      <c r="AI656" s="11"/>
      <c r="AJ656" s="11"/>
      <c r="AK656" s="11"/>
      <c r="AL656" s="11"/>
      <c r="AM656" s="11"/>
      <c r="AN656" s="11"/>
      <c r="AO656" s="11"/>
      <c r="AP656" s="11"/>
      <c r="AQ656" s="11"/>
      <c r="AR656" s="11"/>
      <c r="AS656" s="11"/>
      <c r="AT656" s="11"/>
      <c r="AU656" s="11"/>
      <c r="AV656" s="11"/>
      <c r="AW656" s="11"/>
      <c r="AX656" s="11"/>
      <c r="AY656" s="11"/>
      <c r="AZ656" s="11"/>
      <c r="BA656" s="11"/>
      <c r="BB656" s="11"/>
      <c r="BC656" s="11"/>
      <c r="BD656" s="11"/>
      <c r="BE656" s="11"/>
      <c r="BF656" s="11"/>
      <c r="BG656" s="11"/>
      <c r="BH656" s="11"/>
      <c r="BI656" s="11"/>
      <c r="BJ656" s="11"/>
      <c r="BK656" s="11"/>
      <c r="BL656" s="11"/>
      <c r="BM656" s="11"/>
      <c r="BN656" s="11"/>
      <c r="BO656" s="11"/>
      <c r="BP656" s="11"/>
      <c r="BQ656" s="11"/>
      <c r="BR656" s="11"/>
      <c r="BS656" s="11"/>
      <c r="BT656" s="11"/>
      <c r="BU656" s="65"/>
      <c r="BV656" s="11"/>
      <c r="BW656" s="11"/>
      <c r="BX656" s="11"/>
      <c r="BY656" s="11"/>
      <c r="BZ656" s="11"/>
      <c r="CA656" s="11"/>
      <c r="CB656" s="11"/>
      <c r="CC656" s="11"/>
      <c r="CD656" s="11"/>
      <c r="CE656" s="11"/>
      <c r="CF656" s="11"/>
      <c r="CG656" s="11"/>
      <c r="CH656" s="11"/>
      <c r="CI656" s="11"/>
      <c r="CJ656" s="11"/>
      <c r="CK656" s="11"/>
      <c r="CL656" s="11"/>
      <c r="CM656" s="11"/>
      <c r="CN656" s="11"/>
      <c r="CO656" s="11"/>
      <c r="CP656" s="11"/>
      <c r="CQ656" s="11"/>
      <c r="CR656" s="11"/>
      <c r="CS656" s="11"/>
      <c r="CT656" s="11"/>
      <c r="CU656" s="11"/>
      <c r="CV656" s="11"/>
      <c r="CW656" s="11"/>
      <c r="CX656" s="11"/>
      <c r="CY656" s="11"/>
      <c r="CZ656" s="11"/>
      <c r="DA656" s="11"/>
      <c r="DB656" s="11"/>
      <c r="DC656" s="11"/>
      <c r="DD656" s="11"/>
      <c r="DE656" s="11"/>
      <c r="DF656" s="11"/>
      <c r="DG656" s="11"/>
      <c r="DH656" s="11"/>
      <c r="DI656" s="11"/>
      <c r="DJ656" s="11"/>
      <c r="DK656" s="11"/>
      <c r="DL656" s="11"/>
      <c r="DM656" s="11"/>
      <c r="DN656" s="11"/>
      <c r="DO656" s="11"/>
      <c r="DP656" s="11"/>
      <c r="DQ656" s="11"/>
      <c r="DR656" s="11"/>
      <c r="DS656" s="11"/>
      <c r="DT656" s="11"/>
      <c r="DU656" s="11"/>
      <c r="DV656" s="11"/>
      <c r="DW656" s="11"/>
      <c r="DX656" s="11"/>
    </row>
    <row r="657" spans="6:128" ht="12.75">
      <c r="F657" s="11"/>
      <c r="G657" s="9">
        <f t="shared" si="99"/>
        <v>654</v>
      </c>
      <c r="H657" s="8">
        <f t="shared" si="95"/>
        <v>156.95618022086478</v>
      </c>
      <c r="I657" s="8">
        <f t="shared" si="97"/>
        <v>-31.06054555984843</v>
      </c>
      <c r="J657" s="8">
        <f t="shared" si="96"/>
        <v>13.82904586457721</v>
      </c>
      <c r="K657" s="8">
        <f t="shared" si="98"/>
        <v>170.785226085442</v>
      </c>
      <c r="L657" s="8"/>
      <c r="M657" s="8">
        <v>105</v>
      </c>
      <c r="N657" s="8"/>
      <c r="O657" s="8"/>
      <c r="P657" s="64"/>
      <c r="Q657" s="11"/>
      <c r="R657" s="65"/>
      <c r="S657" s="65"/>
      <c r="T657" s="11"/>
      <c r="U657" s="65"/>
      <c r="V657" s="65"/>
      <c r="W657" s="11"/>
      <c r="X657" s="65"/>
      <c r="Y657" s="65"/>
      <c r="Z657" s="65"/>
      <c r="AA657" s="65"/>
      <c r="AB657" s="65"/>
      <c r="AC657" s="11"/>
      <c r="AD657" s="11"/>
      <c r="AE657" s="11"/>
      <c r="AF657" s="11"/>
      <c r="AG657" s="11"/>
      <c r="AH657" s="11"/>
      <c r="AI657" s="11"/>
      <c r="AJ657" s="11"/>
      <c r="AK657" s="11"/>
      <c r="AL657" s="11"/>
      <c r="AM657" s="11"/>
      <c r="AN657" s="11"/>
      <c r="AO657" s="11"/>
      <c r="AP657" s="11"/>
      <c r="AQ657" s="11"/>
      <c r="AR657" s="11"/>
      <c r="AS657" s="11"/>
      <c r="AT657" s="11"/>
      <c r="AU657" s="11"/>
      <c r="AV657" s="11"/>
      <c r="AW657" s="11"/>
      <c r="AX657" s="11"/>
      <c r="AY657" s="11"/>
      <c r="AZ657" s="11"/>
      <c r="BA657" s="11"/>
      <c r="BB657" s="11"/>
      <c r="BC657" s="11"/>
      <c r="BD657" s="11"/>
      <c r="BE657" s="11"/>
      <c r="BF657" s="11"/>
      <c r="BG657" s="11"/>
      <c r="BH657" s="11"/>
      <c r="BI657" s="11"/>
      <c r="BJ657" s="11"/>
      <c r="BK657" s="11"/>
      <c r="BL657" s="11"/>
      <c r="BM657" s="11"/>
      <c r="BN657" s="11"/>
      <c r="BO657" s="11"/>
      <c r="BP657" s="11"/>
      <c r="BQ657" s="11"/>
      <c r="BR657" s="11"/>
      <c r="BS657" s="11"/>
      <c r="BT657" s="11"/>
      <c r="BU657" s="65"/>
      <c r="BV657" s="11"/>
      <c r="BW657" s="11"/>
      <c r="BX657" s="11"/>
      <c r="BY657" s="11"/>
      <c r="BZ657" s="11"/>
      <c r="CA657" s="11"/>
      <c r="CB657" s="11"/>
      <c r="CC657" s="11"/>
      <c r="CD657" s="11"/>
      <c r="CE657" s="11"/>
      <c r="CF657" s="11"/>
      <c r="CG657" s="11"/>
      <c r="CH657" s="11"/>
      <c r="CI657" s="11"/>
      <c r="CJ657" s="11"/>
      <c r="CK657" s="11"/>
      <c r="CL657" s="11"/>
      <c r="CM657" s="11"/>
      <c r="CN657" s="11"/>
      <c r="CO657" s="11"/>
      <c r="CP657" s="11"/>
      <c r="CQ657" s="11"/>
      <c r="CR657" s="11"/>
      <c r="CS657" s="11"/>
      <c r="CT657" s="11"/>
      <c r="CU657" s="11"/>
      <c r="CV657" s="11"/>
      <c r="CW657" s="11"/>
      <c r="CX657" s="11"/>
      <c r="CY657" s="11"/>
      <c r="CZ657" s="11"/>
      <c r="DA657" s="11"/>
      <c r="DB657" s="11"/>
      <c r="DC657" s="11"/>
      <c r="DD657" s="11"/>
      <c r="DE657" s="11"/>
      <c r="DF657" s="11"/>
      <c r="DG657" s="11"/>
      <c r="DH657" s="11"/>
      <c r="DI657" s="11"/>
      <c r="DJ657" s="11"/>
      <c r="DK657" s="11"/>
      <c r="DL657" s="11"/>
      <c r="DM657" s="11"/>
      <c r="DN657" s="11"/>
      <c r="DO657" s="11"/>
      <c r="DP657" s="11"/>
      <c r="DQ657" s="11"/>
      <c r="DR657" s="11"/>
      <c r="DS657" s="11"/>
      <c r="DT657" s="11"/>
      <c r="DU657" s="11"/>
      <c r="DV657" s="11"/>
      <c r="DW657" s="11"/>
      <c r="DX657" s="11"/>
    </row>
    <row r="658" spans="6:128" ht="12.75">
      <c r="F658" s="11"/>
      <c r="G658" s="9">
        <f t="shared" si="99"/>
        <v>655</v>
      </c>
      <c r="H658" s="8">
        <f t="shared" si="95"/>
        <v>157.0046775150383</v>
      </c>
      <c r="I658" s="8">
        <f t="shared" si="97"/>
        <v>-30.814464759246114</v>
      </c>
      <c r="J658" s="8">
        <f t="shared" si="96"/>
        <v>14.369020899183752</v>
      </c>
      <c r="K658" s="8">
        <f t="shared" si="98"/>
        <v>171.37369841422208</v>
      </c>
      <c r="L658" s="8"/>
      <c r="M658" s="8">
        <v>104</v>
      </c>
      <c r="N658" s="8"/>
      <c r="O658" s="8"/>
      <c r="P658" s="64"/>
      <c r="Q658" s="11"/>
      <c r="R658" s="65"/>
      <c r="S658" s="65"/>
      <c r="T658" s="11"/>
      <c r="U658" s="65"/>
      <c r="V658" s="65"/>
      <c r="W658" s="11"/>
      <c r="X658" s="65"/>
      <c r="Y658" s="65"/>
      <c r="Z658" s="65"/>
      <c r="AA658" s="65"/>
      <c r="AB658" s="65"/>
      <c r="AC658" s="11"/>
      <c r="AD658" s="11"/>
      <c r="AE658" s="11"/>
      <c r="AF658" s="11"/>
      <c r="AG658" s="11"/>
      <c r="AH658" s="11"/>
      <c r="AI658" s="11"/>
      <c r="AJ658" s="11"/>
      <c r="AK658" s="11"/>
      <c r="AL658" s="11"/>
      <c r="AM658" s="11"/>
      <c r="AN658" s="11"/>
      <c r="AO658" s="11"/>
      <c r="AP658" s="11"/>
      <c r="AQ658" s="11"/>
      <c r="AR658" s="11"/>
      <c r="AS658" s="11"/>
      <c r="AT658" s="11"/>
      <c r="AU658" s="11"/>
      <c r="AV658" s="11"/>
      <c r="AW658" s="11"/>
      <c r="AX658" s="11"/>
      <c r="AY658" s="11"/>
      <c r="AZ658" s="11"/>
      <c r="BA658" s="11"/>
      <c r="BB658" s="11"/>
      <c r="BC658" s="11"/>
      <c r="BD658" s="11"/>
      <c r="BE658" s="11"/>
      <c r="BF658" s="11"/>
      <c r="BG658" s="11"/>
      <c r="BH658" s="11"/>
      <c r="BI658" s="11"/>
      <c r="BJ658" s="11"/>
      <c r="BK658" s="11"/>
      <c r="BL658" s="11"/>
      <c r="BM658" s="11"/>
      <c r="BN658" s="11"/>
      <c r="BO658" s="11"/>
      <c r="BP658" s="11"/>
      <c r="BQ658" s="11"/>
      <c r="BR658" s="11"/>
      <c r="BS658" s="11"/>
      <c r="BT658" s="11"/>
      <c r="BU658" s="65"/>
      <c r="BV658" s="11"/>
      <c r="BW658" s="11"/>
      <c r="BX658" s="11"/>
      <c r="BY658" s="11"/>
      <c r="BZ658" s="11"/>
      <c r="CA658" s="11"/>
      <c r="CB658" s="11"/>
      <c r="CC658" s="11"/>
      <c r="CD658" s="11"/>
      <c r="CE658" s="11"/>
      <c r="CF658" s="11"/>
      <c r="CG658" s="11"/>
      <c r="CH658" s="11"/>
      <c r="CI658" s="11"/>
      <c r="CJ658" s="11"/>
      <c r="CK658" s="11"/>
      <c r="CL658" s="11"/>
      <c r="CM658" s="11"/>
      <c r="CN658" s="11"/>
      <c r="CO658" s="11"/>
      <c r="CP658" s="11"/>
      <c r="CQ658" s="11"/>
      <c r="CR658" s="11"/>
      <c r="CS658" s="11"/>
      <c r="CT658" s="11"/>
      <c r="CU658" s="11"/>
      <c r="CV658" s="11"/>
      <c r="CW658" s="11"/>
      <c r="CX658" s="11"/>
      <c r="CY658" s="11"/>
      <c r="CZ658" s="11"/>
      <c r="DA658" s="11"/>
      <c r="DB658" s="11"/>
      <c r="DC658" s="11"/>
      <c r="DD658" s="11"/>
      <c r="DE658" s="11"/>
      <c r="DF658" s="11"/>
      <c r="DG658" s="11"/>
      <c r="DH658" s="11"/>
      <c r="DI658" s="11"/>
      <c r="DJ658" s="11"/>
      <c r="DK658" s="11"/>
      <c r="DL658" s="11"/>
      <c r="DM658" s="11"/>
      <c r="DN658" s="11"/>
      <c r="DO658" s="11"/>
      <c r="DP658" s="11"/>
      <c r="DQ658" s="11"/>
      <c r="DR658" s="11"/>
      <c r="DS658" s="11"/>
      <c r="DT658" s="11"/>
      <c r="DU658" s="11"/>
      <c r="DV658" s="11"/>
      <c r="DW658" s="11"/>
      <c r="DX658" s="11"/>
    </row>
    <row r="659" spans="6:128" ht="12.75">
      <c r="F659" s="11"/>
      <c r="G659" s="9">
        <f t="shared" si="99"/>
        <v>656</v>
      </c>
      <c r="H659" s="8">
        <f t="shared" si="95"/>
        <v>157.05460091083538</v>
      </c>
      <c r="I659" s="8">
        <f t="shared" si="97"/>
        <v>-30.55899757417171</v>
      </c>
      <c r="J659" s="8">
        <f t="shared" si="96"/>
        <v>14.904618990828569</v>
      </c>
      <c r="K659" s="8">
        <f t="shared" si="98"/>
        <v>171.95921990166394</v>
      </c>
      <c r="L659" s="8"/>
      <c r="M659" s="8">
        <v>103</v>
      </c>
      <c r="N659" s="8"/>
      <c r="O659" s="8"/>
      <c r="P659" s="64"/>
      <c r="Q659" s="11"/>
      <c r="R659" s="65"/>
      <c r="S659" s="65"/>
      <c r="T659" s="11"/>
      <c r="U659" s="65"/>
      <c r="V659" s="65"/>
      <c r="W659" s="11"/>
      <c r="X659" s="65"/>
      <c r="Y659" s="65"/>
      <c r="Z659" s="65"/>
      <c r="AA659" s="65"/>
      <c r="AB659" s="65"/>
      <c r="AC659" s="11"/>
      <c r="AD659" s="11"/>
      <c r="AE659" s="11"/>
      <c r="AF659" s="11"/>
      <c r="AG659" s="11"/>
      <c r="AH659" s="11"/>
      <c r="AI659" s="11"/>
      <c r="AJ659" s="11"/>
      <c r="AK659" s="11"/>
      <c r="AL659" s="11"/>
      <c r="AM659" s="11"/>
      <c r="AN659" s="11"/>
      <c r="AO659" s="11"/>
      <c r="AP659" s="11"/>
      <c r="AQ659" s="11"/>
      <c r="AR659" s="11"/>
      <c r="AS659" s="11"/>
      <c r="AT659" s="11"/>
      <c r="AU659" s="11"/>
      <c r="AV659" s="11"/>
      <c r="AW659" s="11"/>
      <c r="AX659" s="11"/>
      <c r="AY659" s="11"/>
      <c r="AZ659" s="11"/>
      <c r="BA659" s="11"/>
      <c r="BB659" s="11"/>
      <c r="BC659" s="11"/>
      <c r="BD659" s="11"/>
      <c r="BE659" s="11"/>
      <c r="BF659" s="11"/>
      <c r="BG659" s="11"/>
      <c r="BH659" s="11"/>
      <c r="BI659" s="11"/>
      <c r="BJ659" s="11"/>
      <c r="BK659" s="11"/>
      <c r="BL659" s="11"/>
      <c r="BM659" s="11"/>
      <c r="BN659" s="11"/>
      <c r="BO659" s="11"/>
      <c r="BP659" s="11"/>
      <c r="BQ659" s="11"/>
      <c r="BR659" s="11"/>
      <c r="BS659" s="11"/>
      <c r="BT659" s="11"/>
      <c r="BU659" s="65"/>
      <c r="BV659" s="11"/>
      <c r="BW659" s="11"/>
      <c r="BX659" s="11"/>
      <c r="BY659" s="11"/>
      <c r="BZ659" s="11"/>
      <c r="CA659" s="11"/>
      <c r="CB659" s="11"/>
      <c r="CC659" s="11"/>
      <c r="CD659" s="11"/>
      <c r="CE659" s="11"/>
      <c r="CF659" s="11"/>
      <c r="CG659" s="11"/>
      <c r="CH659" s="11"/>
      <c r="CI659" s="11"/>
      <c r="CJ659" s="11"/>
      <c r="CK659" s="11"/>
      <c r="CL659" s="11"/>
      <c r="CM659" s="11"/>
      <c r="CN659" s="11"/>
      <c r="CO659" s="11"/>
      <c r="CP659" s="11"/>
      <c r="CQ659" s="11"/>
      <c r="CR659" s="11"/>
      <c r="CS659" s="11"/>
      <c r="CT659" s="11"/>
      <c r="CU659" s="11"/>
      <c r="CV659" s="11"/>
      <c r="CW659" s="11"/>
      <c r="CX659" s="11"/>
      <c r="CY659" s="11"/>
      <c r="CZ659" s="11"/>
      <c r="DA659" s="11"/>
      <c r="DB659" s="11"/>
      <c r="DC659" s="11"/>
      <c r="DD659" s="11"/>
      <c r="DE659" s="11"/>
      <c r="DF659" s="11"/>
      <c r="DG659" s="11"/>
      <c r="DH659" s="11"/>
      <c r="DI659" s="11"/>
      <c r="DJ659" s="11"/>
      <c r="DK659" s="11"/>
      <c r="DL659" s="11"/>
      <c r="DM659" s="11"/>
      <c r="DN659" s="11"/>
      <c r="DO659" s="11"/>
      <c r="DP659" s="11"/>
      <c r="DQ659" s="11"/>
      <c r="DR659" s="11"/>
      <c r="DS659" s="11"/>
      <c r="DT659" s="11"/>
      <c r="DU659" s="11"/>
      <c r="DV659" s="11"/>
      <c r="DW659" s="11"/>
      <c r="DX659" s="11"/>
    </row>
    <row r="660" spans="6:128" ht="12.75">
      <c r="F660" s="11"/>
      <c r="G660" s="9">
        <f t="shared" si="99"/>
        <v>657</v>
      </c>
      <c r="H660" s="8">
        <f t="shared" si="95"/>
        <v>157.10588825430747</v>
      </c>
      <c r="I660" s="8">
        <f t="shared" si="97"/>
        <v>-30.294221822404502</v>
      </c>
      <c r="J660" s="8">
        <f t="shared" si="96"/>
        <v>15.435676991144604</v>
      </c>
      <c r="K660" s="8">
        <f t="shared" si="98"/>
        <v>172.5415652454521</v>
      </c>
      <c r="L660" s="8"/>
      <c r="M660" s="8">
        <v>102</v>
      </c>
      <c r="N660" s="8"/>
      <c r="O660" s="8"/>
      <c r="P660" s="64"/>
      <c r="Q660" s="11"/>
      <c r="R660" s="65"/>
      <c r="S660" s="65"/>
      <c r="T660" s="11"/>
      <c r="U660" s="65"/>
      <c r="V660" s="65"/>
      <c r="W660" s="11"/>
      <c r="X660" s="65"/>
      <c r="Y660" s="65"/>
      <c r="Z660" s="65"/>
      <c r="AA660" s="65"/>
      <c r="AB660" s="65"/>
      <c r="AC660" s="11"/>
      <c r="AD660" s="11"/>
      <c r="AE660" s="11"/>
      <c r="AF660" s="11"/>
      <c r="AG660" s="11"/>
      <c r="AH660" s="11"/>
      <c r="AI660" s="11"/>
      <c r="AJ660" s="11"/>
      <c r="AK660" s="11"/>
      <c r="AL660" s="11"/>
      <c r="AM660" s="11"/>
      <c r="AN660" s="11"/>
      <c r="AO660" s="11"/>
      <c r="AP660" s="11"/>
      <c r="AQ660" s="11"/>
      <c r="AR660" s="11"/>
      <c r="AS660" s="11"/>
      <c r="AT660" s="11"/>
      <c r="AU660" s="11"/>
      <c r="AV660" s="11"/>
      <c r="AW660" s="11"/>
      <c r="AX660" s="11"/>
      <c r="AY660" s="11"/>
      <c r="AZ660" s="11"/>
      <c r="BA660" s="11"/>
      <c r="BB660" s="11"/>
      <c r="BC660" s="11"/>
      <c r="BD660" s="11"/>
      <c r="BE660" s="11"/>
      <c r="BF660" s="11"/>
      <c r="BG660" s="11"/>
      <c r="BH660" s="11"/>
      <c r="BI660" s="11"/>
      <c r="BJ660" s="11"/>
      <c r="BK660" s="11"/>
      <c r="BL660" s="11"/>
      <c r="BM660" s="11"/>
      <c r="BN660" s="11"/>
      <c r="BO660" s="11"/>
      <c r="BP660" s="11"/>
      <c r="BQ660" s="11"/>
      <c r="BR660" s="11"/>
      <c r="BS660" s="11"/>
      <c r="BT660" s="11"/>
      <c r="BU660" s="65"/>
      <c r="BV660" s="11"/>
      <c r="BW660" s="11"/>
      <c r="BX660" s="11"/>
      <c r="BY660" s="11"/>
      <c r="BZ660" s="11"/>
      <c r="CA660" s="11"/>
      <c r="CB660" s="11"/>
      <c r="CC660" s="11"/>
      <c r="CD660" s="11"/>
      <c r="CE660" s="11"/>
      <c r="CF660" s="11"/>
      <c r="CG660" s="11"/>
      <c r="CH660" s="11"/>
      <c r="CI660" s="11"/>
      <c r="CJ660" s="11"/>
      <c r="CK660" s="11"/>
      <c r="CL660" s="11"/>
      <c r="CM660" s="11"/>
      <c r="CN660" s="11"/>
      <c r="CO660" s="11"/>
      <c r="CP660" s="11"/>
      <c r="CQ660" s="11"/>
      <c r="CR660" s="11"/>
      <c r="CS660" s="11"/>
      <c r="CT660" s="11"/>
      <c r="CU660" s="11"/>
      <c r="CV660" s="11"/>
      <c r="CW660" s="11"/>
      <c r="CX660" s="11"/>
      <c r="CY660" s="11"/>
      <c r="CZ660" s="11"/>
      <c r="DA660" s="11"/>
      <c r="DB660" s="11"/>
      <c r="DC660" s="11"/>
      <c r="DD660" s="11"/>
      <c r="DE660" s="11"/>
      <c r="DF660" s="11"/>
      <c r="DG660" s="11"/>
      <c r="DH660" s="11"/>
      <c r="DI660" s="11"/>
      <c r="DJ660" s="11"/>
      <c r="DK660" s="11"/>
      <c r="DL660" s="11"/>
      <c r="DM660" s="11"/>
      <c r="DN660" s="11"/>
      <c r="DO660" s="11"/>
      <c r="DP660" s="11"/>
      <c r="DQ660" s="11"/>
      <c r="DR660" s="11"/>
      <c r="DS660" s="11"/>
      <c r="DT660" s="11"/>
      <c r="DU660" s="11"/>
      <c r="DV660" s="11"/>
      <c r="DW660" s="11"/>
      <c r="DX660" s="11"/>
    </row>
    <row r="661" spans="6:128" ht="12.75">
      <c r="F661" s="11"/>
      <c r="G661" s="9">
        <f t="shared" si="99"/>
        <v>658</v>
      </c>
      <c r="H661" s="8">
        <f t="shared" si="95"/>
        <v>157.1584757555058</v>
      </c>
      <c r="I661" s="8">
        <f t="shared" si="97"/>
        <v>-30.020218157203526</v>
      </c>
      <c r="J661" s="8">
        <f t="shared" si="96"/>
        <v>15.962033134720267</v>
      </c>
      <c r="K661" s="8">
        <f t="shared" si="98"/>
        <v>173.12050889022606</v>
      </c>
      <c r="L661" s="8"/>
      <c r="M661" s="8">
        <v>101</v>
      </c>
      <c r="N661" s="8"/>
      <c r="O661" s="8"/>
      <c r="P661" s="64"/>
      <c r="Q661" s="11"/>
      <c r="R661" s="65"/>
      <c r="S661" s="65"/>
      <c r="T661" s="11"/>
      <c r="U661" s="65"/>
      <c r="V661" s="65"/>
      <c r="W661" s="11"/>
      <c r="X661" s="65"/>
      <c r="Y661" s="65"/>
      <c r="Z661" s="65"/>
      <c r="AA661" s="65"/>
      <c r="AB661" s="65"/>
      <c r="AC661" s="11"/>
      <c r="AD661" s="11"/>
      <c r="AE661" s="11"/>
      <c r="AF661" s="11"/>
      <c r="AG661" s="11"/>
      <c r="AH661" s="11"/>
      <c r="AI661" s="11"/>
      <c r="AJ661" s="11"/>
      <c r="AK661" s="11"/>
      <c r="AL661" s="11"/>
      <c r="AM661" s="11"/>
      <c r="AN661" s="11"/>
      <c r="AO661" s="11"/>
      <c r="AP661" s="11"/>
      <c r="AQ661" s="11"/>
      <c r="AR661" s="11"/>
      <c r="AS661" s="11"/>
      <c r="AT661" s="11"/>
      <c r="AU661" s="11"/>
      <c r="AV661" s="11"/>
      <c r="AW661" s="11"/>
      <c r="AX661" s="11"/>
      <c r="AY661" s="11"/>
      <c r="AZ661" s="11"/>
      <c r="BA661" s="11"/>
      <c r="BB661" s="11"/>
      <c r="BC661" s="11"/>
      <c r="BD661" s="11"/>
      <c r="BE661" s="11"/>
      <c r="BF661" s="11"/>
      <c r="BG661" s="11"/>
      <c r="BH661" s="11"/>
      <c r="BI661" s="11"/>
      <c r="BJ661" s="11"/>
      <c r="BK661" s="11"/>
      <c r="BL661" s="11"/>
      <c r="BM661" s="11"/>
      <c r="BN661" s="11"/>
      <c r="BO661" s="11"/>
      <c r="BP661" s="11"/>
      <c r="BQ661" s="11"/>
      <c r="BR661" s="11"/>
      <c r="BS661" s="11"/>
      <c r="BT661" s="11"/>
      <c r="BU661" s="65"/>
      <c r="BV661" s="11"/>
      <c r="BW661" s="11"/>
      <c r="BX661" s="11"/>
      <c r="BY661" s="11"/>
      <c r="BZ661" s="11"/>
      <c r="CA661" s="11"/>
      <c r="CB661" s="11"/>
      <c r="CC661" s="11"/>
      <c r="CD661" s="11"/>
      <c r="CE661" s="11"/>
      <c r="CF661" s="11"/>
      <c r="CG661" s="11"/>
      <c r="CH661" s="11"/>
      <c r="CI661" s="11"/>
      <c r="CJ661" s="11"/>
      <c r="CK661" s="11"/>
      <c r="CL661" s="11"/>
      <c r="CM661" s="11"/>
      <c r="CN661" s="11"/>
      <c r="CO661" s="11"/>
      <c r="CP661" s="11"/>
      <c r="CQ661" s="11"/>
      <c r="CR661" s="11"/>
      <c r="CS661" s="11"/>
      <c r="CT661" s="11"/>
      <c r="CU661" s="11"/>
      <c r="CV661" s="11"/>
      <c r="CW661" s="11"/>
      <c r="CX661" s="11"/>
      <c r="CY661" s="11"/>
      <c r="CZ661" s="11"/>
      <c r="DA661" s="11"/>
      <c r="DB661" s="11"/>
      <c r="DC661" s="11"/>
      <c r="DD661" s="11"/>
      <c r="DE661" s="11"/>
      <c r="DF661" s="11"/>
      <c r="DG661" s="11"/>
      <c r="DH661" s="11"/>
      <c r="DI661" s="11"/>
      <c r="DJ661" s="11"/>
      <c r="DK661" s="11"/>
      <c r="DL661" s="11"/>
      <c r="DM661" s="11"/>
      <c r="DN661" s="11"/>
      <c r="DO661" s="11"/>
      <c r="DP661" s="11"/>
      <c r="DQ661" s="11"/>
      <c r="DR661" s="11"/>
      <c r="DS661" s="11"/>
      <c r="DT661" s="11"/>
      <c r="DU661" s="11"/>
      <c r="DV661" s="11"/>
      <c r="DW661" s="11"/>
      <c r="DX661" s="11"/>
    </row>
    <row r="662" spans="6:128" ht="12.75">
      <c r="F662" s="11"/>
      <c r="G662" s="9">
        <f t="shared" si="99"/>
        <v>659</v>
      </c>
      <c r="H662" s="8">
        <f t="shared" si="95"/>
        <v>157.21229807261648</v>
      </c>
      <c r="I662" s="8">
        <f t="shared" si="97"/>
        <v>-29.737070042739486</v>
      </c>
      <c r="J662" s="8">
        <f t="shared" si="96"/>
        <v>16.483527088375407</v>
      </c>
      <c r="K662" s="8">
        <f t="shared" si="98"/>
        <v>173.6958251609919</v>
      </c>
      <c r="L662" s="8"/>
      <c r="M662" s="8">
        <v>100</v>
      </c>
      <c r="N662" s="8"/>
      <c r="O662" s="8"/>
      <c r="P662" s="64"/>
      <c r="Q662" s="11"/>
      <c r="R662" s="65"/>
      <c r="S662" s="65"/>
      <c r="T662" s="11"/>
      <c r="U662" s="65"/>
      <c r="V662" s="65"/>
      <c r="W662" s="11"/>
      <c r="X662" s="65"/>
      <c r="Y662" s="65"/>
      <c r="Z662" s="65"/>
      <c r="AA662" s="65"/>
      <c r="AB662" s="65"/>
      <c r="AC662" s="11"/>
      <c r="AD662" s="11"/>
      <c r="AE662" s="11"/>
      <c r="AF662" s="11"/>
      <c r="AG662" s="11"/>
      <c r="AH662" s="11"/>
      <c r="AI662" s="11"/>
      <c r="AJ662" s="11"/>
      <c r="AK662" s="11"/>
      <c r="AL662" s="11"/>
      <c r="AM662" s="11"/>
      <c r="AN662" s="11"/>
      <c r="AO662" s="11"/>
      <c r="AP662" s="11"/>
      <c r="AQ662" s="11"/>
      <c r="AR662" s="11"/>
      <c r="AS662" s="11"/>
      <c r="AT662" s="11"/>
      <c r="AU662" s="11"/>
      <c r="AV662" s="11"/>
      <c r="AW662" s="11"/>
      <c r="AX662" s="11"/>
      <c r="AY662" s="11"/>
      <c r="AZ662" s="11"/>
      <c r="BA662" s="11"/>
      <c r="BB662" s="11"/>
      <c r="BC662" s="11"/>
      <c r="BD662" s="11"/>
      <c r="BE662" s="11"/>
      <c r="BF662" s="11"/>
      <c r="BG662" s="11"/>
      <c r="BH662" s="11"/>
      <c r="BI662" s="11"/>
      <c r="BJ662" s="11"/>
      <c r="BK662" s="11"/>
      <c r="BL662" s="11"/>
      <c r="BM662" s="11"/>
      <c r="BN662" s="11"/>
      <c r="BO662" s="11"/>
      <c r="BP662" s="11"/>
      <c r="BQ662" s="11"/>
      <c r="BR662" s="11"/>
      <c r="BS662" s="11"/>
      <c r="BT662" s="11"/>
      <c r="BU662" s="65"/>
      <c r="BV662" s="11"/>
      <c r="BW662" s="11"/>
      <c r="BX662" s="11"/>
      <c r="BY662" s="11"/>
      <c r="BZ662" s="11"/>
      <c r="CA662" s="11"/>
      <c r="CB662" s="11"/>
      <c r="CC662" s="11"/>
      <c r="CD662" s="11"/>
      <c r="CE662" s="11"/>
      <c r="CF662" s="11"/>
      <c r="CG662" s="11"/>
      <c r="CH662" s="11"/>
      <c r="CI662" s="11"/>
      <c r="CJ662" s="11"/>
      <c r="CK662" s="11"/>
      <c r="CL662" s="11"/>
      <c r="CM662" s="11"/>
      <c r="CN662" s="11"/>
      <c r="CO662" s="11"/>
      <c r="CP662" s="11"/>
      <c r="CQ662" s="11"/>
      <c r="CR662" s="11"/>
      <c r="CS662" s="11"/>
      <c r="CT662" s="11"/>
      <c r="CU662" s="11"/>
      <c r="CV662" s="11"/>
      <c r="CW662" s="11"/>
      <c r="CX662" s="11"/>
      <c r="CY662" s="11"/>
      <c r="CZ662" s="11"/>
      <c r="DA662" s="11"/>
      <c r="DB662" s="11"/>
      <c r="DC662" s="11"/>
      <c r="DD662" s="11"/>
      <c r="DE662" s="11"/>
      <c r="DF662" s="11"/>
      <c r="DG662" s="11"/>
      <c r="DH662" s="11"/>
      <c r="DI662" s="11"/>
      <c r="DJ662" s="11"/>
      <c r="DK662" s="11"/>
      <c r="DL662" s="11"/>
      <c r="DM662" s="11"/>
      <c r="DN662" s="11"/>
      <c r="DO662" s="11"/>
      <c r="DP662" s="11"/>
      <c r="DQ662" s="11"/>
      <c r="DR662" s="11"/>
      <c r="DS662" s="11"/>
      <c r="DT662" s="11"/>
      <c r="DU662" s="11"/>
      <c r="DV662" s="11"/>
      <c r="DW662" s="11"/>
      <c r="DX662" s="11"/>
    </row>
    <row r="663" spans="6:128" ht="12.75">
      <c r="F663" s="11"/>
      <c r="G663" s="9">
        <f t="shared" si="99"/>
        <v>660</v>
      </c>
      <c r="H663" s="8">
        <f t="shared" si="95"/>
        <v>157.26728839781018</v>
      </c>
      <c r="I663" s="8">
        <f t="shared" si="97"/>
        <v>-29.44486372867093</v>
      </c>
      <c r="J663" s="8">
        <f t="shared" si="96"/>
        <v>16.99999999999997</v>
      </c>
      <c r="K663" s="8">
        <f t="shared" si="98"/>
        <v>174.26728839781015</v>
      </c>
      <c r="L663" s="8"/>
      <c r="M663" s="8">
        <v>99</v>
      </c>
      <c r="N663" s="8"/>
      <c r="O663" s="8"/>
      <c r="P663" s="64"/>
      <c r="Q663" s="11"/>
      <c r="R663" s="65"/>
      <c r="S663" s="65"/>
      <c r="T663" s="11"/>
      <c r="U663" s="65"/>
      <c r="V663" s="65"/>
      <c r="W663" s="11"/>
      <c r="X663" s="65"/>
      <c r="Y663" s="65"/>
      <c r="Z663" s="65"/>
      <c r="AA663" s="65"/>
      <c r="AB663" s="65"/>
      <c r="AC663" s="11"/>
      <c r="AD663" s="11"/>
      <c r="AE663" s="11"/>
      <c r="AF663" s="11"/>
      <c r="AG663" s="11"/>
      <c r="AH663" s="11"/>
      <c r="AI663" s="11"/>
      <c r="AJ663" s="11"/>
      <c r="AK663" s="11"/>
      <c r="AL663" s="11"/>
      <c r="AM663" s="11"/>
      <c r="AN663" s="11"/>
      <c r="AO663" s="11"/>
      <c r="AP663" s="11"/>
      <c r="AQ663" s="11"/>
      <c r="AR663" s="11"/>
      <c r="AS663" s="11"/>
      <c r="AT663" s="11"/>
      <c r="AU663" s="11"/>
      <c r="AV663" s="11"/>
      <c r="AW663" s="11"/>
      <c r="AX663" s="11"/>
      <c r="AY663" s="11"/>
      <c r="AZ663" s="11"/>
      <c r="BA663" s="11"/>
      <c r="BB663" s="11"/>
      <c r="BC663" s="11"/>
      <c r="BD663" s="11"/>
      <c r="BE663" s="11"/>
      <c r="BF663" s="11"/>
      <c r="BG663" s="11"/>
      <c r="BH663" s="11"/>
      <c r="BI663" s="11"/>
      <c r="BJ663" s="11"/>
      <c r="BK663" s="11"/>
      <c r="BL663" s="11"/>
      <c r="BM663" s="11"/>
      <c r="BN663" s="11"/>
      <c r="BO663" s="11"/>
      <c r="BP663" s="11"/>
      <c r="BQ663" s="11"/>
      <c r="BR663" s="11"/>
      <c r="BS663" s="11"/>
      <c r="BT663" s="11"/>
      <c r="BU663" s="65"/>
      <c r="BV663" s="11"/>
      <c r="BW663" s="11"/>
      <c r="BX663" s="11"/>
      <c r="BY663" s="11"/>
      <c r="BZ663" s="11"/>
      <c r="CA663" s="11"/>
      <c r="CB663" s="11"/>
      <c r="CC663" s="11"/>
      <c r="CD663" s="11"/>
      <c r="CE663" s="11"/>
      <c r="CF663" s="11"/>
      <c r="CG663" s="11"/>
      <c r="CH663" s="11"/>
      <c r="CI663" s="11"/>
      <c r="CJ663" s="11"/>
      <c r="CK663" s="11"/>
      <c r="CL663" s="11"/>
      <c r="CM663" s="11"/>
      <c r="CN663" s="11"/>
      <c r="CO663" s="11"/>
      <c r="CP663" s="11"/>
      <c r="CQ663" s="11"/>
      <c r="CR663" s="11"/>
      <c r="CS663" s="11"/>
      <c r="CT663" s="11"/>
      <c r="CU663" s="11"/>
      <c r="CV663" s="11"/>
      <c r="CW663" s="11"/>
      <c r="CX663" s="11"/>
      <c r="CY663" s="11"/>
      <c r="CZ663" s="11"/>
      <c r="DA663" s="11"/>
      <c r="DB663" s="11"/>
      <c r="DC663" s="11"/>
      <c r="DD663" s="11"/>
      <c r="DE663" s="11"/>
      <c r="DF663" s="11"/>
      <c r="DG663" s="11"/>
      <c r="DH663" s="11"/>
      <c r="DI663" s="11"/>
      <c r="DJ663" s="11"/>
      <c r="DK663" s="11"/>
      <c r="DL663" s="11"/>
      <c r="DM663" s="11"/>
      <c r="DN663" s="11"/>
      <c r="DO663" s="11"/>
      <c r="DP663" s="11"/>
      <c r="DQ663" s="11"/>
      <c r="DR663" s="11"/>
      <c r="DS663" s="11"/>
      <c r="DT663" s="11"/>
      <c r="DU663" s="11"/>
      <c r="DV663" s="11"/>
      <c r="DW663" s="11"/>
      <c r="DX663" s="11"/>
    </row>
    <row r="664" spans="6:128" ht="12.75">
      <c r="F664" s="11"/>
      <c r="G664" s="9">
        <f t="shared" si="99"/>
        <v>661</v>
      </c>
      <c r="H664" s="8">
        <f t="shared" si="95"/>
        <v>157.3233785446707</v>
      </c>
      <c r="I664" s="8">
        <f t="shared" si="97"/>
        <v>-29.143688223871823</v>
      </c>
      <c r="J664" s="8">
        <f t="shared" si="96"/>
        <v>17.511294546941834</v>
      </c>
      <c r="K664" s="8">
        <f t="shared" si="98"/>
        <v>174.83467309161253</v>
      </c>
      <c r="L664" s="8"/>
      <c r="M664" s="8">
        <v>98</v>
      </c>
      <c r="N664" s="8"/>
      <c r="O664" s="8"/>
      <c r="P664" s="64"/>
      <c r="Q664" s="11"/>
      <c r="R664" s="65"/>
      <c r="S664" s="65"/>
      <c r="T664" s="11"/>
      <c r="U664" s="65"/>
      <c r="V664" s="65"/>
      <c r="W664" s="11"/>
      <c r="X664" s="65"/>
      <c r="Y664" s="65"/>
      <c r="Z664" s="65"/>
      <c r="AA664" s="65"/>
      <c r="AB664" s="65"/>
      <c r="AC664" s="11"/>
      <c r="AD664" s="11"/>
      <c r="AE664" s="11"/>
      <c r="AF664" s="11"/>
      <c r="AG664" s="11"/>
      <c r="AH664" s="11"/>
      <c r="AI664" s="11"/>
      <c r="AJ664" s="11"/>
      <c r="AK664" s="11"/>
      <c r="AL664" s="11"/>
      <c r="AM664" s="11"/>
      <c r="AN664" s="11"/>
      <c r="AO664" s="11"/>
      <c r="AP664" s="11"/>
      <c r="AQ664" s="11"/>
      <c r="AR664" s="11"/>
      <c r="AS664" s="11"/>
      <c r="AT664" s="11"/>
      <c r="AU664" s="11"/>
      <c r="AV664" s="11"/>
      <c r="AW664" s="11"/>
      <c r="AX664" s="11"/>
      <c r="AY664" s="11"/>
      <c r="AZ664" s="11"/>
      <c r="BA664" s="11"/>
      <c r="BB664" s="11"/>
      <c r="BC664" s="11"/>
      <c r="BD664" s="11"/>
      <c r="BE664" s="11"/>
      <c r="BF664" s="11"/>
      <c r="BG664" s="11"/>
      <c r="BH664" s="11"/>
      <c r="BI664" s="11"/>
      <c r="BJ664" s="11"/>
      <c r="BK664" s="11"/>
      <c r="BL664" s="11"/>
      <c r="BM664" s="11"/>
      <c r="BN664" s="11"/>
      <c r="BO664" s="11"/>
      <c r="BP664" s="11"/>
      <c r="BQ664" s="11"/>
      <c r="BR664" s="11"/>
      <c r="BS664" s="11"/>
      <c r="BT664" s="11"/>
      <c r="BU664" s="65"/>
      <c r="BV664" s="11"/>
      <c r="BW664" s="11"/>
      <c r="BX664" s="11"/>
      <c r="BY664" s="11"/>
      <c r="BZ664" s="11"/>
      <c r="CA664" s="11"/>
      <c r="CB664" s="11"/>
      <c r="CC664" s="11"/>
      <c r="CD664" s="11"/>
      <c r="CE664" s="11"/>
      <c r="CF664" s="11"/>
      <c r="CG664" s="11"/>
      <c r="CH664" s="11"/>
      <c r="CI664" s="11"/>
      <c r="CJ664" s="11"/>
      <c r="CK664" s="11"/>
      <c r="CL664" s="11"/>
      <c r="CM664" s="11"/>
      <c r="CN664" s="11"/>
      <c r="CO664" s="11"/>
      <c r="CP664" s="11"/>
      <c r="CQ664" s="11"/>
      <c r="CR664" s="11"/>
      <c r="CS664" s="11"/>
      <c r="CT664" s="11"/>
      <c r="CU664" s="11"/>
      <c r="CV664" s="11"/>
      <c r="CW664" s="11"/>
      <c r="CX664" s="11"/>
      <c r="CY664" s="11"/>
      <c r="CZ664" s="11"/>
      <c r="DA664" s="11"/>
      <c r="DB664" s="11"/>
      <c r="DC664" s="11"/>
      <c r="DD664" s="11"/>
      <c r="DE664" s="11"/>
      <c r="DF664" s="11"/>
      <c r="DG664" s="11"/>
      <c r="DH664" s="11"/>
      <c r="DI664" s="11"/>
      <c r="DJ664" s="11"/>
      <c r="DK664" s="11"/>
      <c r="DL664" s="11"/>
      <c r="DM664" s="11"/>
      <c r="DN664" s="11"/>
      <c r="DO664" s="11"/>
      <c r="DP664" s="11"/>
      <c r="DQ664" s="11"/>
      <c r="DR664" s="11"/>
      <c r="DS664" s="11"/>
      <c r="DT664" s="11"/>
      <c r="DU664" s="11"/>
      <c r="DV664" s="11"/>
      <c r="DW664" s="11"/>
      <c r="DX664" s="11"/>
    </row>
    <row r="665" spans="6:128" ht="12.75">
      <c r="F665" s="11"/>
      <c r="G665" s="9">
        <f t="shared" si="99"/>
        <v>662</v>
      </c>
      <c r="H665" s="8">
        <f t="shared" si="95"/>
        <v>157.38049903706593</v>
      </c>
      <c r="I665" s="8">
        <f t="shared" si="97"/>
        <v>-28.833635269318478</v>
      </c>
      <c r="J665" s="8">
        <f t="shared" si="96"/>
        <v>18.01725498392898</v>
      </c>
      <c r="K665" s="8">
        <f t="shared" si="98"/>
        <v>175.3977540209949</v>
      </c>
      <c r="L665" s="8"/>
      <c r="M665" s="8">
        <v>97</v>
      </c>
      <c r="N665" s="8"/>
      <c r="O665" s="8"/>
      <c r="P665" s="64"/>
      <c r="Q665" s="11"/>
      <c r="R665" s="65"/>
      <c r="S665" s="65"/>
      <c r="T665" s="11"/>
      <c r="U665" s="65"/>
      <c r="V665" s="65"/>
      <c r="W665" s="11"/>
      <c r="X665" s="65"/>
      <c r="Y665" s="65"/>
      <c r="Z665" s="65"/>
      <c r="AA665" s="65"/>
      <c r="AB665" s="65"/>
      <c r="AC665" s="11"/>
      <c r="AD665" s="11"/>
      <c r="AE665" s="11"/>
      <c r="AF665" s="11"/>
      <c r="AG665" s="11"/>
      <c r="AH665" s="11"/>
      <c r="AI665" s="11"/>
      <c r="AJ665" s="11"/>
      <c r="AK665" s="11"/>
      <c r="AL665" s="11"/>
      <c r="AM665" s="11"/>
      <c r="AN665" s="11"/>
      <c r="AO665" s="11"/>
      <c r="AP665" s="11"/>
      <c r="AQ665" s="11"/>
      <c r="AR665" s="11"/>
      <c r="AS665" s="11"/>
      <c r="AT665" s="11"/>
      <c r="AU665" s="11"/>
      <c r="AV665" s="11"/>
      <c r="AW665" s="11"/>
      <c r="AX665" s="11"/>
      <c r="AY665" s="11"/>
      <c r="AZ665" s="11"/>
      <c r="BA665" s="11"/>
      <c r="BB665" s="11"/>
      <c r="BC665" s="11"/>
      <c r="BD665" s="11"/>
      <c r="BE665" s="11"/>
      <c r="BF665" s="11"/>
      <c r="BG665" s="11"/>
      <c r="BH665" s="11"/>
      <c r="BI665" s="11"/>
      <c r="BJ665" s="11"/>
      <c r="BK665" s="11"/>
      <c r="BL665" s="11"/>
      <c r="BM665" s="11"/>
      <c r="BN665" s="11"/>
      <c r="BO665" s="11"/>
      <c r="BP665" s="11"/>
      <c r="BQ665" s="11"/>
      <c r="BR665" s="11"/>
      <c r="BS665" s="11"/>
      <c r="BT665" s="11"/>
      <c r="BU665" s="65"/>
      <c r="BV665" s="11"/>
      <c r="BW665" s="11"/>
      <c r="BX665" s="11"/>
      <c r="BY665" s="11"/>
      <c r="BZ665" s="11"/>
      <c r="CA665" s="11"/>
      <c r="CB665" s="11"/>
      <c r="CC665" s="11"/>
      <c r="CD665" s="11"/>
      <c r="CE665" s="11"/>
      <c r="CF665" s="11"/>
      <c r="CG665" s="11"/>
      <c r="CH665" s="11"/>
      <c r="CI665" s="11"/>
      <c r="CJ665" s="11"/>
      <c r="CK665" s="11"/>
      <c r="CL665" s="11"/>
      <c r="CM665" s="11"/>
      <c r="CN665" s="11"/>
      <c r="CO665" s="11"/>
      <c r="CP665" s="11"/>
      <c r="CQ665" s="11"/>
      <c r="CR665" s="11"/>
      <c r="CS665" s="11"/>
      <c r="CT665" s="11"/>
      <c r="CU665" s="11"/>
      <c r="CV665" s="11"/>
      <c r="CW665" s="11"/>
      <c r="CX665" s="11"/>
      <c r="CY665" s="11"/>
      <c r="CZ665" s="11"/>
      <c r="DA665" s="11"/>
      <c r="DB665" s="11"/>
      <c r="DC665" s="11"/>
      <c r="DD665" s="11"/>
      <c r="DE665" s="11"/>
      <c r="DF665" s="11"/>
      <c r="DG665" s="11"/>
      <c r="DH665" s="11"/>
      <c r="DI665" s="11"/>
      <c r="DJ665" s="11"/>
      <c r="DK665" s="11"/>
      <c r="DL665" s="11"/>
      <c r="DM665" s="11"/>
      <c r="DN665" s="11"/>
      <c r="DO665" s="11"/>
      <c r="DP665" s="11"/>
      <c r="DQ665" s="11"/>
      <c r="DR665" s="11"/>
      <c r="DS665" s="11"/>
      <c r="DT665" s="11"/>
      <c r="DU665" s="11"/>
      <c r="DV665" s="11"/>
      <c r="DW665" s="11"/>
      <c r="DX665" s="11"/>
    </row>
    <row r="666" spans="6:128" ht="12.75">
      <c r="F666" s="11"/>
      <c r="G666" s="9">
        <f t="shared" si="99"/>
        <v>663</v>
      </c>
      <c r="H666" s="8">
        <f t="shared" si="95"/>
        <v>157.43857919932518</v>
      </c>
      <c r="I666" s="8">
        <f t="shared" si="97"/>
        <v>-28.51479931014443</v>
      </c>
      <c r="J666" s="8">
        <f t="shared" si="96"/>
        <v>18.517727190510897</v>
      </c>
      <c r="K666" s="8">
        <f t="shared" si="98"/>
        <v>175.95630638983607</v>
      </c>
      <c r="L666" s="8"/>
      <c r="M666" s="8">
        <v>96</v>
      </c>
      <c r="N666" s="8"/>
      <c r="O666" s="8"/>
      <c r="P666" s="64"/>
      <c r="Q666" s="11"/>
      <c r="R666" s="65"/>
      <c r="S666" s="65"/>
      <c r="T666" s="11"/>
      <c r="U666" s="65"/>
      <c r="V666" s="65"/>
      <c r="W666" s="11"/>
      <c r="X666" s="65"/>
      <c r="Y666" s="65"/>
      <c r="Z666" s="65"/>
      <c r="AA666" s="65"/>
      <c r="AB666" s="65"/>
      <c r="AC666" s="11"/>
      <c r="AD666" s="11"/>
      <c r="AE666" s="11"/>
      <c r="AF666" s="11"/>
      <c r="AG666" s="11"/>
      <c r="AH666" s="11"/>
      <c r="AI666" s="11"/>
      <c r="AJ666" s="11"/>
      <c r="AK666" s="11"/>
      <c r="AL666" s="11"/>
      <c r="AM666" s="11"/>
      <c r="AN666" s="11"/>
      <c r="AO666" s="11"/>
      <c r="AP666" s="11"/>
      <c r="AQ666" s="11"/>
      <c r="AR666" s="11"/>
      <c r="AS666" s="11"/>
      <c r="AT666" s="11"/>
      <c r="AU666" s="11"/>
      <c r="AV666" s="11"/>
      <c r="AW666" s="11"/>
      <c r="AX666" s="11"/>
      <c r="AY666" s="11"/>
      <c r="AZ666" s="11"/>
      <c r="BA666" s="11"/>
      <c r="BB666" s="11"/>
      <c r="BC666" s="11"/>
      <c r="BD666" s="11"/>
      <c r="BE666" s="11"/>
      <c r="BF666" s="11"/>
      <c r="BG666" s="11"/>
      <c r="BH666" s="11"/>
      <c r="BI666" s="11"/>
      <c r="BJ666" s="11"/>
      <c r="BK666" s="11"/>
      <c r="BL666" s="11"/>
      <c r="BM666" s="11"/>
      <c r="BN666" s="11"/>
      <c r="BO666" s="11"/>
      <c r="BP666" s="11"/>
      <c r="BQ666" s="11"/>
      <c r="BR666" s="11"/>
      <c r="BS666" s="11"/>
      <c r="BT666" s="11"/>
      <c r="BU666" s="65"/>
      <c r="BV666" s="11"/>
      <c r="BW666" s="11"/>
      <c r="BX666" s="11"/>
      <c r="BY666" s="11"/>
      <c r="BZ666" s="11"/>
      <c r="CA666" s="11"/>
      <c r="CB666" s="11"/>
      <c r="CC666" s="11"/>
      <c r="CD666" s="11"/>
      <c r="CE666" s="11"/>
      <c r="CF666" s="11"/>
      <c r="CG666" s="11"/>
      <c r="CH666" s="11"/>
      <c r="CI666" s="11"/>
      <c r="CJ666" s="11"/>
      <c r="CK666" s="11"/>
      <c r="CL666" s="11"/>
      <c r="CM666" s="11"/>
      <c r="CN666" s="11"/>
      <c r="CO666" s="11"/>
      <c r="CP666" s="11"/>
      <c r="CQ666" s="11"/>
      <c r="CR666" s="11"/>
      <c r="CS666" s="11"/>
      <c r="CT666" s="11"/>
      <c r="CU666" s="11"/>
      <c r="CV666" s="11"/>
      <c r="CW666" s="11"/>
      <c r="CX666" s="11"/>
      <c r="CY666" s="11"/>
      <c r="CZ666" s="11"/>
      <c r="DA666" s="11"/>
      <c r="DB666" s="11"/>
      <c r="DC666" s="11"/>
      <c r="DD666" s="11"/>
      <c r="DE666" s="11"/>
      <c r="DF666" s="11"/>
      <c r="DG666" s="11"/>
      <c r="DH666" s="11"/>
      <c r="DI666" s="11"/>
      <c r="DJ666" s="11"/>
      <c r="DK666" s="11"/>
      <c r="DL666" s="11"/>
      <c r="DM666" s="11"/>
      <c r="DN666" s="11"/>
      <c r="DO666" s="11"/>
      <c r="DP666" s="11"/>
      <c r="DQ666" s="11"/>
      <c r="DR666" s="11"/>
      <c r="DS666" s="11"/>
      <c r="DT666" s="11"/>
      <c r="DU666" s="11"/>
      <c r="DV666" s="11"/>
      <c r="DW666" s="11"/>
      <c r="DX666" s="11"/>
    </row>
    <row r="667" spans="6:128" ht="12.75">
      <c r="F667" s="11"/>
      <c r="G667" s="9">
        <f t="shared" si="99"/>
        <v>664</v>
      </c>
      <c r="H667" s="8">
        <f t="shared" si="95"/>
        <v>157.49754724758606</v>
      </c>
      <c r="I667" s="8">
        <f t="shared" si="97"/>
        <v>-28.187277466871418</v>
      </c>
      <c r="J667" s="8">
        <f t="shared" si="96"/>
        <v>19.01255871800539</v>
      </c>
      <c r="K667" s="8">
        <f t="shared" si="98"/>
        <v>176.51010596559144</v>
      </c>
      <c r="L667" s="8"/>
      <c r="M667" s="8">
        <v>95</v>
      </c>
      <c r="N667" s="8"/>
      <c r="O667" s="8"/>
      <c r="P667" s="64"/>
      <c r="Q667" s="11"/>
      <c r="R667" s="65"/>
      <c r="S667" s="65"/>
      <c r="T667" s="11"/>
      <c r="U667" s="65"/>
      <c r="V667" s="65"/>
      <c r="W667" s="11"/>
      <c r="X667" s="65"/>
      <c r="Y667" s="65"/>
      <c r="Z667" s="65"/>
      <c r="AA667" s="65"/>
      <c r="AB667" s="65"/>
      <c r="AC667" s="11"/>
      <c r="AD667" s="11"/>
      <c r="AE667" s="11"/>
      <c r="AF667" s="11"/>
      <c r="AG667" s="11"/>
      <c r="AH667" s="11"/>
      <c r="AI667" s="11"/>
      <c r="AJ667" s="11"/>
      <c r="AK667" s="11"/>
      <c r="AL667" s="11"/>
      <c r="AM667" s="11"/>
      <c r="AN667" s="11"/>
      <c r="AO667" s="11"/>
      <c r="AP667" s="11"/>
      <c r="AQ667" s="11"/>
      <c r="AR667" s="11"/>
      <c r="AS667" s="11"/>
      <c r="AT667" s="11"/>
      <c r="AU667" s="11"/>
      <c r="AV667" s="11"/>
      <c r="AW667" s="11"/>
      <c r="AX667" s="11"/>
      <c r="AY667" s="11"/>
      <c r="AZ667" s="11"/>
      <c r="BA667" s="11"/>
      <c r="BB667" s="11"/>
      <c r="BC667" s="11"/>
      <c r="BD667" s="11"/>
      <c r="BE667" s="11"/>
      <c r="BF667" s="11"/>
      <c r="BG667" s="11"/>
      <c r="BH667" s="11"/>
      <c r="BI667" s="11"/>
      <c r="BJ667" s="11"/>
      <c r="BK667" s="11"/>
      <c r="BL667" s="11"/>
      <c r="BM667" s="11"/>
      <c r="BN667" s="11"/>
      <c r="BO667" s="11"/>
      <c r="BP667" s="11"/>
      <c r="BQ667" s="11"/>
      <c r="BR667" s="11"/>
      <c r="BS667" s="11"/>
      <c r="BT667" s="11"/>
      <c r="BU667" s="65"/>
      <c r="BV667" s="11"/>
      <c r="BW667" s="11"/>
      <c r="BX667" s="11"/>
      <c r="BY667" s="11"/>
      <c r="BZ667" s="11"/>
      <c r="CA667" s="11"/>
      <c r="CB667" s="11"/>
      <c r="CC667" s="11"/>
      <c r="CD667" s="11"/>
      <c r="CE667" s="11"/>
      <c r="CF667" s="11"/>
      <c r="CG667" s="11"/>
      <c r="CH667" s="11"/>
      <c r="CI667" s="11"/>
      <c r="CJ667" s="11"/>
      <c r="CK667" s="11"/>
      <c r="CL667" s="11"/>
      <c r="CM667" s="11"/>
      <c r="CN667" s="11"/>
      <c r="CO667" s="11"/>
      <c r="CP667" s="11"/>
      <c r="CQ667" s="11"/>
      <c r="CR667" s="11"/>
      <c r="CS667" s="11"/>
      <c r="CT667" s="11"/>
      <c r="CU667" s="11"/>
      <c r="CV667" s="11"/>
      <c r="CW667" s="11"/>
      <c r="CX667" s="11"/>
      <c r="CY667" s="11"/>
      <c r="CZ667" s="11"/>
      <c r="DA667" s="11"/>
      <c r="DB667" s="11"/>
      <c r="DC667" s="11"/>
      <c r="DD667" s="11"/>
      <c r="DE667" s="11"/>
      <c r="DF667" s="11"/>
      <c r="DG667" s="11"/>
      <c r="DH667" s="11"/>
      <c r="DI667" s="11"/>
      <c r="DJ667" s="11"/>
      <c r="DK667" s="11"/>
      <c r="DL667" s="11"/>
      <c r="DM667" s="11"/>
      <c r="DN667" s="11"/>
      <c r="DO667" s="11"/>
      <c r="DP667" s="11"/>
      <c r="DQ667" s="11"/>
      <c r="DR667" s="11"/>
      <c r="DS667" s="11"/>
      <c r="DT667" s="11"/>
      <c r="DU667" s="11"/>
      <c r="DV667" s="11"/>
      <c r="DW667" s="11"/>
      <c r="DX667" s="11"/>
    </row>
    <row r="668" spans="6:128" ht="12.75">
      <c r="F668" s="11"/>
      <c r="G668" s="9">
        <f t="shared" si="99"/>
        <v>665</v>
      </c>
      <c r="H668" s="8">
        <f t="shared" si="95"/>
        <v>157.55733038217474</v>
      </c>
      <c r="I668" s="8">
        <f t="shared" si="97"/>
        <v>-27.85116950582571</v>
      </c>
      <c r="J668" s="8">
        <f t="shared" si="96"/>
        <v>19.501598835935585</v>
      </c>
      <c r="K668" s="8">
        <f t="shared" si="98"/>
        <v>177.05892921811034</v>
      </c>
      <c r="L668" s="8"/>
      <c r="M668" s="8">
        <v>94</v>
      </c>
      <c r="N668" s="8"/>
      <c r="O668" s="8"/>
      <c r="P668" s="64"/>
      <c r="Q668" s="11"/>
      <c r="R668" s="65"/>
      <c r="S668" s="65"/>
      <c r="T668" s="11"/>
      <c r="U668" s="65"/>
      <c r="V668" s="65"/>
      <c r="W668" s="11"/>
      <c r="X668" s="65"/>
      <c r="Y668" s="65"/>
      <c r="Z668" s="65"/>
      <c r="AA668" s="65"/>
      <c r="AB668" s="65"/>
      <c r="AC668" s="11"/>
      <c r="AD668" s="11"/>
      <c r="AE668" s="11"/>
      <c r="AF668" s="11"/>
      <c r="AG668" s="11"/>
      <c r="AH668" s="11"/>
      <c r="AI668" s="11"/>
      <c r="AJ668" s="11"/>
      <c r="AK668" s="11"/>
      <c r="AL668" s="11"/>
      <c r="AM668" s="11"/>
      <c r="AN668" s="11"/>
      <c r="AO668" s="11"/>
      <c r="AP668" s="11"/>
      <c r="AQ668" s="11"/>
      <c r="AR668" s="11"/>
      <c r="AS668" s="11"/>
      <c r="AT668" s="11"/>
      <c r="AU668" s="11"/>
      <c r="AV668" s="11"/>
      <c r="AW668" s="11"/>
      <c r="AX668" s="11"/>
      <c r="AY668" s="11"/>
      <c r="AZ668" s="11"/>
      <c r="BA668" s="11"/>
      <c r="BB668" s="11"/>
      <c r="BC668" s="11"/>
      <c r="BD668" s="11"/>
      <c r="BE668" s="11"/>
      <c r="BF668" s="11"/>
      <c r="BG668" s="11"/>
      <c r="BH668" s="11"/>
      <c r="BI668" s="11"/>
      <c r="BJ668" s="11"/>
      <c r="BK668" s="11"/>
      <c r="BL668" s="11"/>
      <c r="BM668" s="11"/>
      <c r="BN668" s="11"/>
      <c r="BO668" s="11"/>
      <c r="BP668" s="11"/>
      <c r="BQ668" s="11"/>
      <c r="BR668" s="11"/>
      <c r="BS668" s="11"/>
      <c r="BT668" s="11"/>
      <c r="BU668" s="65"/>
      <c r="BV668" s="11"/>
      <c r="BW668" s="11"/>
      <c r="BX668" s="11"/>
      <c r="BY668" s="11"/>
      <c r="BZ668" s="11"/>
      <c r="CA668" s="11"/>
      <c r="CB668" s="11"/>
      <c r="CC668" s="11"/>
      <c r="CD668" s="11"/>
      <c r="CE668" s="11"/>
      <c r="CF668" s="11"/>
      <c r="CG668" s="11"/>
      <c r="CH668" s="11"/>
      <c r="CI668" s="11"/>
      <c r="CJ668" s="11"/>
      <c r="CK668" s="11"/>
      <c r="CL668" s="11"/>
      <c r="CM668" s="11"/>
      <c r="CN668" s="11"/>
      <c r="CO668" s="11"/>
      <c r="CP668" s="11"/>
      <c r="CQ668" s="11"/>
      <c r="CR668" s="11"/>
      <c r="CS668" s="11"/>
      <c r="CT668" s="11"/>
      <c r="CU668" s="11"/>
      <c r="CV668" s="11"/>
      <c r="CW668" s="11"/>
      <c r="CX668" s="11"/>
      <c r="CY668" s="11"/>
      <c r="CZ668" s="11"/>
      <c r="DA668" s="11"/>
      <c r="DB668" s="11"/>
      <c r="DC668" s="11"/>
      <c r="DD668" s="11"/>
      <c r="DE668" s="11"/>
      <c r="DF668" s="11"/>
      <c r="DG668" s="11"/>
      <c r="DH668" s="11"/>
      <c r="DI668" s="11"/>
      <c r="DJ668" s="11"/>
      <c r="DK668" s="11"/>
      <c r="DL668" s="11"/>
      <c r="DM668" s="11"/>
      <c r="DN668" s="11"/>
      <c r="DO668" s="11"/>
      <c r="DP668" s="11"/>
      <c r="DQ668" s="11"/>
      <c r="DR668" s="11"/>
      <c r="DS668" s="11"/>
      <c r="DT668" s="11"/>
      <c r="DU668" s="11"/>
      <c r="DV668" s="11"/>
      <c r="DW668" s="11"/>
      <c r="DX668" s="11"/>
    </row>
    <row r="669" spans="6:128" ht="12.75">
      <c r="F669" s="11"/>
      <c r="G669" s="9">
        <f t="shared" si="99"/>
        <v>666</v>
      </c>
      <c r="H669" s="8">
        <f t="shared" si="95"/>
        <v>157.61785488088358</v>
      </c>
      <c r="I669" s="8">
        <f t="shared" si="97"/>
        <v>-27.506577808748222</v>
      </c>
      <c r="J669" s="8">
        <f t="shared" si="96"/>
        <v>19.984698577944076</v>
      </c>
      <c r="K669" s="8">
        <f t="shared" si="98"/>
        <v>177.60255345882766</v>
      </c>
      <c r="L669" s="8"/>
      <c r="M669" s="8">
        <v>93</v>
      </c>
      <c r="N669" s="8"/>
      <c r="O669" s="8"/>
      <c r="P669" s="64"/>
      <c r="Q669" s="11"/>
      <c r="R669" s="65"/>
      <c r="S669" s="65"/>
      <c r="T669" s="11"/>
      <c r="U669" s="65"/>
      <c r="V669" s="65"/>
      <c r="W669" s="11"/>
      <c r="X669" s="65"/>
      <c r="Y669" s="65"/>
      <c r="Z669" s="65"/>
      <c r="AA669" s="65"/>
      <c r="AB669" s="65"/>
      <c r="AC669" s="11"/>
      <c r="AD669" s="11"/>
      <c r="AE669" s="11"/>
      <c r="AF669" s="11"/>
      <c r="AG669" s="11"/>
      <c r="AH669" s="11"/>
      <c r="AI669" s="11"/>
      <c r="AJ669" s="11"/>
      <c r="AK669" s="11"/>
      <c r="AL669" s="11"/>
      <c r="AM669" s="11"/>
      <c r="AN669" s="11"/>
      <c r="AO669" s="11"/>
      <c r="AP669" s="11"/>
      <c r="AQ669" s="11"/>
      <c r="AR669" s="11"/>
      <c r="AS669" s="11"/>
      <c r="AT669" s="11"/>
      <c r="AU669" s="11"/>
      <c r="AV669" s="11"/>
      <c r="AW669" s="11"/>
      <c r="AX669" s="11"/>
      <c r="AY669" s="11"/>
      <c r="AZ669" s="11"/>
      <c r="BA669" s="11"/>
      <c r="BB669" s="11"/>
      <c r="BC669" s="11"/>
      <c r="BD669" s="11"/>
      <c r="BE669" s="11"/>
      <c r="BF669" s="11"/>
      <c r="BG669" s="11"/>
      <c r="BH669" s="11"/>
      <c r="BI669" s="11"/>
      <c r="BJ669" s="11"/>
      <c r="BK669" s="11"/>
      <c r="BL669" s="11"/>
      <c r="BM669" s="11"/>
      <c r="BN669" s="11"/>
      <c r="BO669" s="11"/>
      <c r="BP669" s="11"/>
      <c r="BQ669" s="11"/>
      <c r="BR669" s="11"/>
      <c r="BS669" s="11"/>
      <c r="BT669" s="11"/>
      <c r="BU669" s="65"/>
      <c r="BV669" s="11"/>
      <c r="BW669" s="11"/>
      <c r="BX669" s="11"/>
      <c r="BY669" s="11"/>
      <c r="BZ669" s="11"/>
      <c r="CA669" s="11"/>
      <c r="CB669" s="11"/>
      <c r="CC669" s="11"/>
      <c r="CD669" s="11"/>
      <c r="CE669" s="11"/>
      <c r="CF669" s="11"/>
      <c r="CG669" s="11"/>
      <c r="CH669" s="11"/>
      <c r="CI669" s="11"/>
      <c r="CJ669" s="11"/>
      <c r="CK669" s="11"/>
      <c r="CL669" s="11"/>
      <c r="CM669" s="11"/>
      <c r="CN669" s="11"/>
      <c r="CO669" s="11"/>
      <c r="CP669" s="11"/>
      <c r="CQ669" s="11"/>
      <c r="CR669" s="11"/>
      <c r="CS669" s="11"/>
      <c r="CT669" s="11"/>
      <c r="CU669" s="11"/>
      <c r="CV669" s="11"/>
      <c r="CW669" s="11"/>
      <c r="CX669" s="11"/>
      <c r="CY669" s="11"/>
      <c r="CZ669" s="11"/>
      <c r="DA669" s="11"/>
      <c r="DB669" s="11"/>
      <c r="DC669" s="11"/>
      <c r="DD669" s="11"/>
      <c r="DE669" s="11"/>
      <c r="DF669" s="11"/>
      <c r="DG669" s="11"/>
      <c r="DH669" s="11"/>
      <c r="DI669" s="11"/>
      <c r="DJ669" s="11"/>
      <c r="DK669" s="11"/>
      <c r="DL669" s="11"/>
      <c r="DM669" s="11"/>
      <c r="DN669" s="11"/>
      <c r="DO669" s="11"/>
      <c r="DP669" s="11"/>
      <c r="DQ669" s="11"/>
      <c r="DR669" s="11"/>
      <c r="DS669" s="11"/>
      <c r="DT669" s="11"/>
      <c r="DU669" s="11"/>
      <c r="DV669" s="11"/>
      <c r="DW669" s="11"/>
      <c r="DX669" s="11"/>
    </row>
    <row r="670" spans="6:128" ht="12.75">
      <c r="F670" s="11"/>
      <c r="G670" s="9">
        <f t="shared" si="99"/>
        <v>667</v>
      </c>
      <c r="H670" s="8">
        <f t="shared" si="95"/>
        <v>157.67904619301126</v>
      </c>
      <c r="I670" s="8">
        <f t="shared" si="97"/>
        <v>-27.153607341607987</v>
      </c>
      <c r="J670" s="8">
        <f t="shared" si="96"/>
        <v>20.4617107871696</v>
      </c>
      <c r="K670" s="8">
        <f t="shared" si="98"/>
        <v>178.14075698018087</v>
      </c>
      <c r="L670" s="8"/>
      <c r="M670" s="8">
        <v>92</v>
      </c>
      <c r="N670" s="8"/>
      <c r="O670" s="8"/>
      <c r="P670" s="64"/>
      <c r="Q670" s="11"/>
      <c r="R670" s="65"/>
      <c r="S670" s="65"/>
      <c r="T670" s="11"/>
      <c r="U670" s="65"/>
      <c r="V670" s="65"/>
      <c r="W670" s="11"/>
      <c r="X670" s="65"/>
      <c r="Y670" s="65"/>
      <c r="Z670" s="65"/>
      <c r="AA670" s="65"/>
      <c r="AB670" s="65"/>
      <c r="AC670" s="11"/>
      <c r="AD670" s="11"/>
      <c r="AE670" s="11"/>
      <c r="AF670" s="11"/>
      <c r="AG670" s="11"/>
      <c r="AH670" s="11"/>
      <c r="AI670" s="11"/>
      <c r="AJ670" s="11"/>
      <c r="AK670" s="11"/>
      <c r="AL670" s="11"/>
      <c r="AM670" s="11"/>
      <c r="AN670" s="11"/>
      <c r="AO670" s="11"/>
      <c r="AP670" s="11"/>
      <c r="AQ670" s="11"/>
      <c r="AR670" s="11"/>
      <c r="AS670" s="11"/>
      <c r="AT670" s="11"/>
      <c r="AU670" s="11"/>
      <c r="AV670" s="11"/>
      <c r="AW670" s="11"/>
      <c r="AX670" s="11"/>
      <c r="AY670" s="11"/>
      <c r="AZ670" s="11"/>
      <c r="BA670" s="11"/>
      <c r="BB670" s="11"/>
      <c r="BC670" s="11"/>
      <c r="BD670" s="11"/>
      <c r="BE670" s="11"/>
      <c r="BF670" s="11"/>
      <c r="BG670" s="11"/>
      <c r="BH670" s="11"/>
      <c r="BI670" s="11"/>
      <c r="BJ670" s="11"/>
      <c r="BK670" s="11"/>
      <c r="BL670" s="11"/>
      <c r="BM670" s="11"/>
      <c r="BN670" s="11"/>
      <c r="BO670" s="11"/>
      <c r="BP670" s="11"/>
      <c r="BQ670" s="11"/>
      <c r="BR670" s="11"/>
      <c r="BS670" s="11"/>
      <c r="BT670" s="11"/>
      <c r="BU670" s="65"/>
      <c r="BV670" s="11"/>
      <c r="BW670" s="11"/>
      <c r="BX670" s="11"/>
      <c r="BY670" s="11"/>
      <c r="BZ670" s="11"/>
      <c r="CA670" s="11"/>
      <c r="CB670" s="11"/>
      <c r="CC670" s="11"/>
      <c r="CD670" s="11"/>
      <c r="CE670" s="11"/>
      <c r="CF670" s="11"/>
      <c r="CG670" s="11"/>
      <c r="CH670" s="11"/>
      <c r="CI670" s="11"/>
      <c r="CJ670" s="11"/>
      <c r="CK670" s="11"/>
      <c r="CL670" s="11"/>
      <c r="CM670" s="11"/>
      <c r="CN670" s="11"/>
      <c r="CO670" s="11"/>
      <c r="CP670" s="11"/>
      <c r="CQ670" s="11"/>
      <c r="CR670" s="11"/>
      <c r="CS670" s="11"/>
      <c r="CT670" s="11"/>
      <c r="CU670" s="11"/>
      <c r="CV670" s="11"/>
      <c r="CW670" s="11"/>
      <c r="CX670" s="11"/>
      <c r="CY670" s="11"/>
      <c r="CZ670" s="11"/>
      <c r="DA670" s="11"/>
      <c r="DB670" s="11"/>
      <c r="DC670" s="11"/>
      <c r="DD670" s="11"/>
      <c r="DE670" s="11"/>
      <c r="DF670" s="11"/>
      <c r="DG670" s="11"/>
      <c r="DH670" s="11"/>
      <c r="DI670" s="11"/>
      <c r="DJ670" s="11"/>
      <c r="DK670" s="11"/>
      <c r="DL670" s="11"/>
      <c r="DM670" s="11"/>
      <c r="DN670" s="11"/>
      <c r="DO670" s="11"/>
      <c r="DP670" s="11"/>
      <c r="DQ670" s="11"/>
      <c r="DR670" s="11"/>
      <c r="DS670" s="11"/>
      <c r="DT670" s="11"/>
      <c r="DU670" s="11"/>
      <c r="DV670" s="11"/>
      <c r="DW670" s="11"/>
      <c r="DX670" s="11"/>
    </row>
    <row r="671" spans="6:128" ht="12.75">
      <c r="F671" s="11"/>
      <c r="G671" s="9">
        <f t="shared" si="99"/>
        <v>668</v>
      </c>
      <c r="H671" s="8">
        <f t="shared" si="95"/>
        <v>157.74082903403098</v>
      </c>
      <c r="I671" s="8">
        <f t="shared" si="97"/>
        <v>-26.792365622628527</v>
      </c>
      <c r="J671" s="8">
        <f t="shared" si="96"/>
        <v>20.932490161072405</v>
      </c>
      <c r="K671" s="8">
        <f t="shared" si="98"/>
        <v>178.67331919510337</v>
      </c>
      <c r="L671" s="8"/>
      <c r="M671" s="8">
        <v>91</v>
      </c>
      <c r="N671" s="8"/>
      <c r="O671" s="8"/>
      <c r="P671" s="64"/>
      <c r="Q671" s="11"/>
      <c r="R671" s="65"/>
      <c r="S671" s="65"/>
      <c r="T671" s="11"/>
      <c r="U671" s="65"/>
      <c r="V671" s="65"/>
      <c r="W671" s="11"/>
      <c r="X671" s="65"/>
      <c r="Y671" s="65"/>
      <c r="Z671" s="65"/>
      <c r="AA671" s="65"/>
      <c r="AB671" s="65"/>
      <c r="AC671" s="11"/>
      <c r="AD671" s="11"/>
      <c r="AE671" s="11"/>
      <c r="AF671" s="11"/>
      <c r="AG671" s="11"/>
      <c r="AH671" s="11"/>
      <c r="AI671" s="11"/>
      <c r="AJ671" s="11"/>
      <c r="AK671" s="11"/>
      <c r="AL671" s="11"/>
      <c r="AM671" s="11"/>
      <c r="AN671" s="11"/>
      <c r="AO671" s="11"/>
      <c r="AP671" s="11"/>
      <c r="AQ671" s="11"/>
      <c r="AR671" s="11"/>
      <c r="AS671" s="11"/>
      <c r="AT671" s="11"/>
      <c r="AU671" s="11"/>
      <c r="AV671" s="11"/>
      <c r="AW671" s="11"/>
      <c r="AX671" s="11"/>
      <c r="AY671" s="11"/>
      <c r="AZ671" s="11"/>
      <c r="BA671" s="11"/>
      <c r="BB671" s="11"/>
      <c r="BC671" s="11"/>
      <c r="BD671" s="11"/>
      <c r="BE671" s="11"/>
      <c r="BF671" s="11"/>
      <c r="BG671" s="11"/>
      <c r="BH671" s="11"/>
      <c r="BI671" s="11"/>
      <c r="BJ671" s="11"/>
      <c r="BK671" s="11"/>
      <c r="BL671" s="11"/>
      <c r="BM671" s="11"/>
      <c r="BN671" s="11"/>
      <c r="BO671" s="11"/>
      <c r="BP671" s="11"/>
      <c r="BQ671" s="11"/>
      <c r="BR671" s="11"/>
      <c r="BS671" s="11"/>
      <c r="BT671" s="11"/>
      <c r="BU671" s="65"/>
      <c r="BV671" s="11"/>
      <c r="BW671" s="11"/>
      <c r="BX671" s="11"/>
      <c r="BY671" s="11"/>
      <c r="BZ671" s="11"/>
      <c r="CA671" s="11"/>
      <c r="CB671" s="11"/>
      <c r="CC671" s="11"/>
      <c r="CD671" s="11"/>
      <c r="CE671" s="11"/>
      <c r="CF671" s="11"/>
      <c r="CG671" s="11"/>
      <c r="CH671" s="11"/>
      <c r="CI671" s="11"/>
      <c r="CJ671" s="11"/>
      <c r="CK671" s="11"/>
      <c r="CL671" s="11"/>
      <c r="CM671" s="11"/>
      <c r="CN671" s="11"/>
      <c r="CO671" s="11"/>
      <c r="CP671" s="11"/>
      <c r="CQ671" s="11"/>
      <c r="CR671" s="11"/>
      <c r="CS671" s="11"/>
      <c r="CT671" s="11"/>
      <c r="CU671" s="11"/>
      <c r="CV671" s="11"/>
      <c r="CW671" s="11"/>
      <c r="CX671" s="11"/>
      <c r="CY671" s="11"/>
      <c r="CZ671" s="11"/>
      <c r="DA671" s="11"/>
      <c r="DB671" s="11"/>
      <c r="DC671" s="11"/>
      <c r="DD671" s="11"/>
      <c r="DE671" s="11"/>
      <c r="DF671" s="11"/>
      <c r="DG671" s="11"/>
      <c r="DH671" s="11"/>
      <c r="DI671" s="11"/>
      <c r="DJ671" s="11"/>
      <c r="DK671" s="11"/>
      <c r="DL671" s="11"/>
      <c r="DM671" s="11"/>
      <c r="DN671" s="11"/>
      <c r="DO671" s="11"/>
      <c r="DP671" s="11"/>
      <c r="DQ671" s="11"/>
      <c r="DR671" s="11"/>
      <c r="DS671" s="11"/>
      <c r="DT671" s="11"/>
      <c r="DU671" s="11"/>
      <c r="DV671" s="11"/>
      <c r="DW671" s="11"/>
      <c r="DX671" s="11"/>
    </row>
    <row r="672" spans="6:128" ht="12.75">
      <c r="F672" s="11"/>
      <c r="G672" s="9">
        <f t="shared" si="99"/>
        <v>669</v>
      </c>
      <c r="H672" s="8">
        <f t="shared" si="95"/>
        <v>157.80312748075477</v>
      </c>
      <c r="I672" s="8">
        <f t="shared" si="97"/>
        <v>-26.422962689537016</v>
      </c>
      <c r="J672" s="8">
        <f t="shared" si="96"/>
        <v>21.39689329569447</v>
      </c>
      <c r="K672" s="8">
        <f t="shared" si="98"/>
        <v>179.20002077644924</v>
      </c>
      <c r="L672" s="8"/>
      <c r="M672" s="8">
        <v>90</v>
      </c>
      <c r="N672" s="8"/>
      <c r="O672" s="8"/>
      <c r="P672" s="64"/>
      <c r="Q672" s="11"/>
      <c r="R672" s="65"/>
      <c r="S672" s="65"/>
      <c r="T672" s="11"/>
      <c r="U672" s="65"/>
      <c r="V672" s="65"/>
      <c r="W672" s="11"/>
      <c r="X672" s="65"/>
      <c r="Y672" s="65"/>
      <c r="Z672" s="65"/>
      <c r="AA672" s="65"/>
      <c r="AB672" s="65"/>
      <c r="AC672" s="11"/>
      <c r="AD672" s="11"/>
      <c r="AE672" s="11"/>
      <c r="AF672" s="11"/>
      <c r="AG672" s="11"/>
      <c r="AH672" s="11"/>
      <c r="AI672" s="11"/>
      <c r="AJ672" s="11"/>
      <c r="AK672" s="11"/>
      <c r="AL672" s="11"/>
      <c r="AM672" s="11"/>
      <c r="AN672" s="11"/>
      <c r="AO672" s="11"/>
      <c r="AP672" s="11"/>
      <c r="AQ672" s="11"/>
      <c r="AR672" s="11"/>
      <c r="AS672" s="11"/>
      <c r="AT672" s="11"/>
      <c r="AU672" s="11"/>
      <c r="AV672" s="11"/>
      <c r="AW672" s="11"/>
      <c r="AX672" s="11"/>
      <c r="AY672" s="11"/>
      <c r="AZ672" s="11"/>
      <c r="BA672" s="11"/>
      <c r="BB672" s="11"/>
      <c r="BC672" s="11"/>
      <c r="BD672" s="11"/>
      <c r="BE672" s="11"/>
      <c r="BF672" s="11"/>
      <c r="BG672" s="11"/>
      <c r="BH672" s="11"/>
      <c r="BI672" s="11"/>
      <c r="BJ672" s="11"/>
      <c r="BK672" s="11"/>
      <c r="BL672" s="11"/>
      <c r="BM672" s="11"/>
      <c r="BN672" s="11"/>
      <c r="BO672" s="11"/>
      <c r="BP672" s="11"/>
      <c r="BQ672" s="11"/>
      <c r="BR672" s="11"/>
      <c r="BS672" s="11"/>
      <c r="BT672" s="11"/>
      <c r="BU672" s="65"/>
      <c r="BV672" s="11"/>
      <c r="BW672" s="11"/>
      <c r="BX672" s="11"/>
      <c r="BY672" s="11"/>
      <c r="BZ672" s="11"/>
      <c r="CA672" s="11"/>
      <c r="CB672" s="11"/>
      <c r="CC672" s="11"/>
      <c r="CD672" s="11"/>
      <c r="CE672" s="11"/>
      <c r="CF672" s="11"/>
      <c r="CG672" s="11"/>
      <c r="CH672" s="11"/>
      <c r="CI672" s="11"/>
      <c r="CJ672" s="11"/>
      <c r="CK672" s="11"/>
      <c r="CL672" s="11"/>
      <c r="CM672" s="11"/>
      <c r="CN672" s="11"/>
      <c r="CO672" s="11"/>
      <c r="CP672" s="11"/>
      <c r="CQ672" s="11"/>
      <c r="CR672" s="11"/>
      <c r="CS672" s="11"/>
      <c r="CT672" s="11"/>
      <c r="CU672" s="11"/>
      <c r="CV672" s="11"/>
      <c r="CW672" s="11"/>
      <c r="CX672" s="11"/>
      <c r="CY672" s="11"/>
      <c r="CZ672" s="11"/>
      <c r="DA672" s="11"/>
      <c r="DB672" s="11"/>
      <c r="DC672" s="11"/>
      <c r="DD672" s="11"/>
      <c r="DE672" s="11"/>
      <c r="DF672" s="11"/>
      <c r="DG672" s="11"/>
      <c r="DH672" s="11"/>
      <c r="DI672" s="11"/>
      <c r="DJ672" s="11"/>
      <c r="DK672" s="11"/>
      <c r="DL672" s="11"/>
      <c r="DM672" s="11"/>
      <c r="DN672" s="11"/>
      <c r="DO672" s="11"/>
      <c r="DP672" s="11"/>
      <c r="DQ672" s="11"/>
      <c r="DR672" s="11"/>
      <c r="DS672" s="11"/>
      <c r="DT672" s="11"/>
      <c r="DU672" s="11"/>
      <c r="DV672" s="11"/>
      <c r="DW672" s="11"/>
      <c r="DX672" s="11"/>
    </row>
    <row r="673" spans="6:128" ht="12.75">
      <c r="F673" s="11"/>
      <c r="G673" s="9">
        <f t="shared" si="99"/>
        <v>670</v>
      </c>
      <c r="H673" s="8">
        <f t="shared" si="95"/>
        <v>157.86586506686146</v>
      </c>
      <c r="I673" s="8">
        <f t="shared" si="97"/>
        <v>-26.04551106604528</v>
      </c>
      <c r="J673" s="8">
        <f t="shared" si="96"/>
        <v>21.854778729342303</v>
      </c>
      <c r="K673" s="8">
        <f t="shared" si="98"/>
        <v>179.72064379620377</v>
      </c>
      <c r="L673" s="8"/>
      <c r="M673" s="8">
        <v>89</v>
      </c>
      <c r="N673" s="8"/>
      <c r="O673" s="8"/>
      <c r="P673" s="64"/>
      <c r="Q673" s="11"/>
      <c r="R673" s="65"/>
      <c r="S673" s="65"/>
      <c r="T673" s="11"/>
      <c r="U673" s="65"/>
      <c r="V673" s="65"/>
      <c r="W673" s="11"/>
      <c r="X673" s="65"/>
      <c r="Y673" s="65"/>
      <c r="Z673" s="65"/>
      <c r="AA673" s="65"/>
      <c r="AB673" s="65"/>
      <c r="AC673" s="11"/>
      <c r="AD673" s="11"/>
      <c r="AE673" s="11"/>
      <c r="AF673" s="11"/>
      <c r="AG673" s="11"/>
      <c r="AH673" s="11"/>
      <c r="AI673" s="11"/>
      <c r="AJ673" s="11"/>
      <c r="AK673" s="11"/>
      <c r="AL673" s="11"/>
      <c r="AM673" s="11"/>
      <c r="AN673" s="11"/>
      <c r="AO673" s="11"/>
      <c r="AP673" s="11"/>
      <c r="AQ673" s="11"/>
      <c r="AR673" s="11"/>
      <c r="AS673" s="11"/>
      <c r="AT673" s="11"/>
      <c r="AU673" s="11"/>
      <c r="AV673" s="11"/>
      <c r="AW673" s="11"/>
      <c r="AX673" s="11"/>
      <c r="AY673" s="11"/>
      <c r="AZ673" s="11"/>
      <c r="BA673" s="11"/>
      <c r="BB673" s="11"/>
      <c r="BC673" s="11"/>
      <c r="BD673" s="11"/>
      <c r="BE673" s="11"/>
      <c r="BF673" s="11"/>
      <c r="BG673" s="11"/>
      <c r="BH673" s="11"/>
      <c r="BI673" s="11"/>
      <c r="BJ673" s="11"/>
      <c r="BK673" s="11"/>
      <c r="BL673" s="11"/>
      <c r="BM673" s="11"/>
      <c r="BN673" s="11"/>
      <c r="BO673" s="11"/>
      <c r="BP673" s="11"/>
      <c r="BQ673" s="11"/>
      <c r="BR673" s="11"/>
      <c r="BS673" s="11"/>
      <c r="BT673" s="11"/>
      <c r="BU673" s="65"/>
      <c r="BV673" s="11"/>
      <c r="BW673" s="11"/>
      <c r="BX673" s="11"/>
      <c r="BY673" s="11"/>
      <c r="BZ673" s="11"/>
      <c r="CA673" s="11"/>
      <c r="CB673" s="11"/>
      <c r="CC673" s="11"/>
      <c r="CD673" s="11"/>
      <c r="CE673" s="11"/>
      <c r="CF673" s="11"/>
      <c r="CG673" s="11"/>
      <c r="CH673" s="11"/>
      <c r="CI673" s="11"/>
      <c r="CJ673" s="11"/>
      <c r="CK673" s="11"/>
      <c r="CL673" s="11"/>
      <c r="CM673" s="11"/>
      <c r="CN673" s="11"/>
      <c r="CO673" s="11"/>
      <c r="CP673" s="11"/>
      <c r="CQ673" s="11"/>
      <c r="CR673" s="11"/>
      <c r="CS673" s="11"/>
      <c r="CT673" s="11"/>
      <c r="CU673" s="11"/>
      <c r="CV673" s="11"/>
      <c r="CW673" s="11"/>
      <c r="CX673" s="11"/>
      <c r="CY673" s="11"/>
      <c r="CZ673" s="11"/>
      <c r="DA673" s="11"/>
      <c r="DB673" s="11"/>
      <c r="DC673" s="11"/>
      <c r="DD673" s="11"/>
      <c r="DE673" s="11"/>
      <c r="DF673" s="11"/>
      <c r="DG673" s="11"/>
      <c r="DH673" s="11"/>
      <c r="DI673" s="11"/>
      <c r="DJ673" s="11"/>
      <c r="DK673" s="11"/>
      <c r="DL673" s="11"/>
      <c r="DM673" s="11"/>
      <c r="DN673" s="11"/>
      <c r="DO673" s="11"/>
      <c r="DP673" s="11"/>
      <c r="DQ673" s="11"/>
      <c r="DR673" s="11"/>
      <c r="DS673" s="11"/>
      <c r="DT673" s="11"/>
      <c r="DU673" s="11"/>
      <c r="DV673" s="11"/>
      <c r="DW673" s="11"/>
      <c r="DX673" s="11"/>
    </row>
    <row r="674" spans="6:128" ht="12.75">
      <c r="F674" s="11"/>
      <c r="G674" s="9">
        <f t="shared" si="99"/>
        <v>671</v>
      </c>
      <c r="H674" s="8">
        <f t="shared" si="95"/>
        <v>157.92896487866017</v>
      </c>
      <c r="I674" s="8">
        <f t="shared" si="97"/>
        <v>-25.6601257275743</v>
      </c>
      <c r="J674" s="8">
        <f t="shared" si="96"/>
        <v>22.306006985677186</v>
      </c>
      <c r="K674" s="8">
        <f t="shared" si="98"/>
        <v>180.23497186433735</v>
      </c>
      <c r="L674" s="8"/>
      <c r="M674" s="8">
        <v>88</v>
      </c>
      <c r="N674" s="8"/>
      <c r="O674" s="8"/>
      <c r="P674" s="64"/>
      <c r="Q674" s="11"/>
      <c r="R674" s="65"/>
      <c r="S674" s="65"/>
      <c r="T674" s="11"/>
      <c r="U674" s="65"/>
      <c r="V674" s="65"/>
      <c r="W674" s="11"/>
      <c r="X674" s="65"/>
      <c r="Y674" s="65"/>
      <c r="Z674" s="65"/>
      <c r="AA674" s="65"/>
      <c r="AB674" s="65"/>
      <c r="AC674" s="11"/>
      <c r="AD674" s="11"/>
      <c r="AE674" s="11"/>
      <c r="AF674" s="11"/>
      <c r="AG674" s="11"/>
      <c r="AH674" s="11"/>
      <c r="AI674" s="11"/>
      <c r="AJ674" s="11"/>
      <c r="AK674" s="11"/>
      <c r="AL674" s="11"/>
      <c r="AM674" s="11"/>
      <c r="AN674" s="11"/>
      <c r="AO674" s="11"/>
      <c r="AP674" s="11"/>
      <c r="AQ674" s="11"/>
      <c r="AR674" s="11"/>
      <c r="AS674" s="11"/>
      <c r="AT674" s="11"/>
      <c r="AU674" s="11"/>
      <c r="AV674" s="11"/>
      <c r="AW674" s="11"/>
      <c r="AX674" s="11"/>
      <c r="AY674" s="11"/>
      <c r="AZ674" s="11"/>
      <c r="BA674" s="11"/>
      <c r="BB674" s="11"/>
      <c r="BC674" s="11"/>
      <c r="BD674" s="11"/>
      <c r="BE674" s="11"/>
      <c r="BF674" s="11"/>
      <c r="BG674" s="11"/>
      <c r="BH674" s="11"/>
      <c r="BI674" s="11"/>
      <c r="BJ674" s="11"/>
      <c r="BK674" s="11"/>
      <c r="BL674" s="11"/>
      <c r="BM674" s="11"/>
      <c r="BN674" s="11"/>
      <c r="BO674" s="11"/>
      <c r="BP674" s="11"/>
      <c r="BQ674" s="11"/>
      <c r="BR674" s="11"/>
      <c r="BS674" s="11"/>
      <c r="BT674" s="11"/>
      <c r="BU674" s="65"/>
      <c r="BV674" s="11"/>
      <c r="BW674" s="11"/>
      <c r="BX674" s="11"/>
      <c r="BY674" s="11"/>
      <c r="BZ674" s="11"/>
      <c r="CA674" s="11"/>
      <c r="CB674" s="11"/>
      <c r="CC674" s="11"/>
      <c r="CD674" s="11"/>
      <c r="CE674" s="11"/>
      <c r="CF674" s="11"/>
      <c r="CG674" s="11"/>
      <c r="CH674" s="11"/>
      <c r="CI674" s="11"/>
      <c r="CJ674" s="11"/>
      <c r="CK674" s="11"/>
      <c r="CL674" s="11"/>
      <c r="CM674" s="11"/>
      <c r="CN674" s="11"/>
      <c r="CO674" s="11"/>
      <c r="CP674" s="11"/>
      <c r="CQ674" s="11"/>
      <c r="CR674" s="11"/>
      <c r="CS674" s="11"/>
      <c r="CT674" s="11"/>
      <c r="CU674" s="11"/>
      <c r="CV674" s="11"/>
      <c r="CW674" s="11"/>
      <c r="CX674" s="11"/>
      <c r="CY674" s="11"/>
      <c r="CZ674" s="11"/>
      <c r="DA674" s="11"/>
      <c r="DB674" s="11"/>
      <c r="DC674" s="11"/>
      <c r="DD674" s="11"/>
      <c r="DE674" s="11"/>
      <c r="DF674" s="11"/>
      <c r="DG674" s="11"/>
      <c r="DH674" s="11"/>
      <c r="DI674" s="11"/>
      <c r="DJ674" s="11"/>
      <c r="DK674" s="11"/>
      <c r="DL674" s="11"/>
      <c r="DM674" s="11"/>
      <c r="DN674" s="11"/>
      <c r="DO674" s="11"/>
      <c r="DP674" s="11"/>
      <c r="DQ674" s="11"/>
      <c r="DR674" s="11"/>
      <c r="DS674" s="11"/>
      <c r="DT674" s="11"/>
      <c r="DU674" s="11"/>
      <c r="DV674" s="11"/>
      <c r="DW674" s="11"/>
      <c r="DX674" s="11"/>
    </row>
    <row r="675" spans="6:128" ht="12.75">
      <c r="F675" s="11"/>
      <c r="G675" s="9">
        <f t="shared" si="99"/>
        <v>672</v>
      </c>
      <c r="H675" s="8">
        <f t="shared" si="95"/>
        <v>157.9923496509603</v>
      </c>
      <c r="I675" s="8">
        <f t="shared" si="97"/>
        <v>-25.2669240662314</v>
      </c>
      <c r="J675" s="8">
        <f t="shared" si="96"/>
        <v>22.750440616201185</v>
      </c>
      <c r="K675" s="8">
        <f t="shared" si="98"/>
        <v>180.7427902671615</v>
      </c>
      <c r="L675" s="8"/>
      <c r="M675" s="8">
        <v>87</v>
      </c>
      <c r="N675" s="8"/>
      <c r="O675" s="8"/>
      <c r="P675" s="64"/>
      <c r="Q675" s="11"/>
      <c r="R675" s="65"/>
      <c r="S675" s="65"/>
      <c r="T675" s="11"/>
      <c r="U675" s="65"/>
      <c r="V675" s="65"/>
      <c r="W675" s="11"/>
      <c r="X675" s="65"/>
      <c r="Y675" s="65"/>
      <c r="Z675" s="65"/>
      <c r="AA675" s="65"/>
      <c r="AB675" s="65"/>
      <c r="AC675" s="11"/>
      <c r="AD675" s="11"/>
      <c r="AE675" s="11"/>
      <c r="AF675" s="11"/>
      <c r="AG675" s="11"/>
      <c r="AH675" s="11"/>
      <c r="AI675" s="11"/>
      <c r="AJ675" s="11"/>
      <c r="AK675" s="11"/>
      <c r="AL675" s="11"/>
      <c r="AM675" s="11"/>
      <c r="AN675" s="11"/>
      <c r="AO675" s="11"/>
      <c r="AP675" s="11"/>
      <c r="AQ675" s="11"/>
      <c r="AR675" s="11"/>
      <c r="AS675" s="11"/>
      <c r="AT675" s="11"/>
      <c r="AU675" s="11"/>
      <c r="AV675" s="11"/>
      <c r="AW675" s="11"/>
      <c r="AX675" s="11"/>
      <c r="AY675" s="11"/>
      <c r="AZ675" s="11"/>
      <c r="BA675" s="11"/>
      <c r="BB675" s="11"/>
      <c r="BC675" s="11"/>
      <c r="BD675" s="11"/>
      <c r="BE675" s="11"/>
      <c r="BF675" s="11"/>
      <c r="BG675" s="11"/>
      <c r="BH675" s="11"/>
      <c r="BI675" s="11"/>
      <c r="BJ675" s="11"/>
      <c r="BK675" s="11"/>
      <c r="BL675" s="11"/>
      <c r="BM675" s="11"/>
      <c r="BN675" s="11"/>
      <c r="BO675" s="11"/>
      <c r="BP675" s="11"/>
      <c r="BQ675" s="11"/>
      <c r="BR675" s="11"/>
      <c r="BS675" s="11"/>
      <c r="BT675" s="11"/>
      <c r="BU675" s="65"/>
      <c r="BV675" s="11"/>
      <c r="BW675" s="11"/>
      <c r="BX675" s="11"/>
      <c r="BY675" s="11"/>
      <c r="BZ675" s="11"/>
      <c r="CA675" s="11"/>
      <c r="CB675" s="11"/>
      <c r="CC675" s="11"/>
      <c r="CD675" s="11"/>
      <c r="CE675" s="11"/>
      <c r="CF675" s="11"/>
      <c r="CG675" s="11"/>
      <c r="CH675" s="11"/>
      <c r="CI675" s="11"/>
      <c r="CJ675" s="11"/>
      <c r="CK675" s="11"/>
      <c r="CL675" s="11"/>
      <c r="CM675" s="11"/>
      <c r="CN675" s="11"/>
      <c r="CO675" s="11"/>
      <c r="CP675" s="11"/>
      <c r="CQ675" s="11"/>
      <c r="CR675" s="11"/>
      <c r="CS675" s="11"/>
      <c r="CT675" s="11"/>
      <c r="CU675" s="11"/>
      <c r="CV675" s="11"/>
      <c r="CW675" s="11"/>
      <c r="CX675" s="11"/>
      <c r="CY675" s="11"/>
      <c r="CZ675" s="11"/>
      <c r="DA675" s="11"/>
      <c r="DB675" s="11"/>
      <c r="DC675" s="11"/>
      <c r="DD675" s="11"/>
      <c r="DE675" s="11"/>
      <c r="DF675" s="11"/>
      <c r="DG675" s="11"/>
      <c r="DH675" s="11"/>
      <c r="DI675" s="11"/>
      <c r="DJ675" s="11"/>
      <c r="DK675" s="11"/>
      <c r="DL675" s="11"/>
      <c r="DM675" s="11"/>
      <c r="DN675" s="11"/>
      <c r="DO675" s="11"/>
      <c r="DP675" s="11"/>
      <c r="DQ675" s="11"/>
      <c r="DR675" s="11"/>
      <c r="DS675" s="11"/>
      <c r="DT675" s="11"/>
      <c r="DU675" s="11"/>
      <c r="DV675" s="11"/>
      <c r="DW675" s="11"/>
      <c r="DX675" s="11"/>
    </row>
    <row r="676" spans="6:128" ht="12.75">
      <c r="F676" s="11"/>
      <c r="G676" s="9">
        <f t="shared" si="99"/>
        <v>673</v>
      </c>
      <c r="H676" s="8">
        <f t="shared" si="95"/>
        <v>158.05594186292362</v>
      </c>
      <c r="I676" s="8">
        <f t="shared" si="97"/>
        <v>-24.866025855051817</v>
      </c>
      <c r="J676" s="8">
        <f t="shared" si="96"/>
        <v>23.187944242124924</v>
      </c>
      <c r="K676" s="8">
        <f t="shared" si="98"/>
        <v>181.24388610504855</v>
      </c>
      <c r="L676" s="8"/>
      <c r="M676" s="8">
        <v>86</v>
      </c>
      <c r="N676" s="8"/>
      <c r="O676" s="8"/>
      <c r="P676" s="64"/>
      <c r="Q676" s="11"/>
      <c r="R676" s="65"/>
      <c r="S676" s="65"/>
      <c r="T676" s="11"/>
      <c r="U676" s="65"/>
      <c r="V676" s="65"/>
      <c r="W676" s="11"/>
      <c r="X676" s="65"/>
      <c r="Y676" s="65"/>
      <c r="Z676" s="65"/>
      <c r="AA676" s="65"/>
      <c r="AB676" s="65"/>
      <c r="AC676" s="11"/>
      <c r="AD676" s="11"/>
      <c r="AE676" s="11"/>
      <c r="AF676" s="11"/>
      <c r="AG676" s="11"/>
      <c r="AH676" s="11"/>
      <c r="AI676" s="11"/>
      <c r="AJ676" s="11"/>
      <c r="AK676" s="11"/>
      <c r="AL676" s="11"/>
      <c r="AM676" s="11"/>
      <c r="AN676" s="11"/>
      <c r="AO676" s="11"/>
      <c r="AP676" s="11"/>
      <c r="AQ676" s="11"/>
      <c r="AR676" s="11"/>
      <c r="AS676" s="11"/>
      <c r="AT676" s="11"/>
      <c r="AU676" s="11"/>
      <c r="AV676" s="11"/>
      <c r="AW676" s="11"/>
      <c r="AX676" s="11"/>
      <c r="AY676" s="11"/>
      <c r="AZ676" s="11"/>
      <c r="BA676" s="11"/>
      <c r="BB676" s="11"/>
      <c r="BC676" s="11"/>
      <c r="BD676" s="11"/>
      <c r="BE676" s="11"/>
      <c r="BF676" s="11"/>
      <c r="BG676" s="11"/>
      <c r="BH676" s="11"/>
      <c r="BI676" s="11"/>
      <c r="BJ676" s="11"/>
      <c r="BK676" s="11"/>
      <c r="BL676" s="11"/>
      <c r="BM676" s="11"/>
      <c r="BN676" s="11"/>
      <c r="BO676" s="11"/>
      <c r="BP676" s="11"/>
      <c r="BQ676" s="11"/>
      <c r="BR676" s="11"/>
      <c r="BS676" s="11"/>
      <c r="BT676" s="11"/>
      <c r="BU676" s="65"/>
      <c r="BV676" s="11"/>
      <c r="BW676" s="11"/>
      <c r="BX676" s="11"/>
      <c r="BY676" s="11"/>
      <c r="BZ676" s="11"/>
      <c r="CA676" s="11"/>
      <c r="CB676" s="11"/>
      <c r="CC676" s="11"/>
      <c r="CD676" s="11"/>
      <c r="CE676" s="11"/>
      <c r="CF676" s="11"/>
      <c r="CG676" s="11"/>
      <c r="CH676" s="11"/>
      <c r="CI676" s="11"/>
      <c r="CJ676" s="11"/>
      <c r="CK676" s="11"/>
      <c r="CL676" s="11"/>
      <c r="CM676" s="11"/>
      <c r="CN676" s="11"/>
      <c r="CO676" s="11"/>
      <c r="CP676" s="11"/>
      <c r="CQ676" s="11"/>
      <c r="CR676" s="11"/>
      <c r="CS676" s="11"/>
      <c r="CT676" s="11"/>
      <c r="CU676" s="11"/>
      <c r="CV676" s="11"/>
      <c r="CW676" s="11"/>
      <c r="CX676" s="11"/>
      <c r="CY676" s="11"/>
      <c r="CZ676" s="11"/>
      <c r="DA676" s="11"/>
      <c r="DB676" s="11"/>
      <c r="DC676" s="11"/>
      <c r="DD676" s="11"/>
      <c r="DE676" s="11"/>
      <c r="DF676" s="11"/>
      <c r="DG676" s="11"/>
      <c r="DH676" s="11"/>
      <c r="DI676" s="11"/>
      <c r="DJ676" s="11"/>
      <c r="DK676" s="11"/>
      <c r="DL676" s="11"/>
      <c r="DM676" s="11"/>
      <c r="DN676" s="11"/>
      <c r="DO676" s="11"/>
      <c r="DP676" s="11"/>
      <c r="DQ676" s="11"/>
      <c r="DR676" s="11"/>
      <c r="DS676" s="11"/>
      <c r="DT676" s="11"/>
      <c r="DU676" s="11"/>
      <c r="DV676" s="11"/>
      <c r="DW676" s="11"/>
      <c r="DX676" s="11"/>
    </row>
    <row r="677" spans="6:128" ht="12.75">
      <c r="F677" s="11"/>
      <c r="G677" s="9">
        <f t="shared" si="99"/>
        <v>674</v>
      </c>
      <c r="H677" s="8">
        <f t="shared" si="95"/>
        <v>158.1196638337748</v>
      </c>
      <c r="I677" s="8">
        <f t="shared" si="97"/>
        <v>-24.457553211514185</v>
      </c>
      <c r="J677" s="8">
        <f t="shared" si="96"/>
        <v>23.618384595605857</v>
      </c>
      <c r="K677" s="8">
        <f t="shared" si="98"/>
        <v>181.73804842938065</v>
      </c>
      <c r="L677" s="8"/>
      <c r="M677" s="8">
        <v>85</v>
      </c>
      <c r="N677" s="8"/>
      <c r="O677" s="8"/>
      <c r="P677" s="64"/>
      <c r="Q677" s="11"/>
      <c r="R677" s="65"/>
      <c r="S677" s="65"/>
      <c r="T677" s="11"/>
      <c r="U677" s="65"/>
      <c r="V677" s="65"/>
      <c r="W677" s="11"/>
      <c r="X677" s="65"/>
      <c r="Y677" s="65"/>
      <c r="Z677" s="65"/>
      <c r="AA677" s="65"/>
      <c r="AB677" s="65"/>
      <c r="AC677" s="11"/>
      <c r="AD677" s="11"/>
      <c r="AE677" s="11"/>
      <c r="AF677" s="11"/>
      <c r="AG677" s="11"/>
      <c r="AH677" s="11"/>
      <c r="AI677" s="11"/>
      <c r="AJ677" s="11"/>
      <c r="AK677" s="11"/>
      <c r="AL677" s="11"/>
      <c r="AM677" s="11"/>
      <c r="AN677" s="11"/>
      <c r="AO677" s="11"/>
      <c r="AP677" s="11"/>
      <c r="AQ677" s="11"/>
      <c r="AR677" s="11"/>
      <c r="AS677" s="11"/>
      <c r="AT677" s="11"/>
      <c r="AU677" s="11"/>
      <c r="AV677" s="11"/>
      <c r="AW677" s="11"/>
      <c r="AX677" s="11"/>
      <c r="AY677" s="11"/>
      <c r="AZ677" s="11"/>
      <c r="BA677" s="11"/>
      <c r="BB677" s="11"/>
      <c r="BC677" s="11"/>
      <c r="BD677" s="11"/>
      <c r="BE677" s="11"/>
      <c r="BF677" s="11"/>
      <c r="BG677" s="11"/>
      <c r="BH677" s="11"/>
      <c r="BI677" s="11"/>
      <c r="BJ677" s="11"/>
      <c r="BK677" s="11"/>
      <c r="BL677" s="11"/>
      <c r="BM677" s="11"/>
      <c r="BN677" s="11"/>
      <c r="BO677" s="11"/>
      <c r="BP677" s="11"/>
      <c r="BQ677" s="11"/>
      <c r="BR677" s="11"/>
      <c r="BS677" s="11"/>
      <c r="BT677" s="11"/>
      <c r="BU677" s="65"/>
      <c r="BV677" s="11"/>
      <c r="BW677" s="11"/>
      <c r="BX677" s="11"/>
      <c r="BY677" s="11"/>
      <c r="BZ677" s="11"/>
      <c r="CA677" s="11"/>
      <c r="CB677" s="11"/>
      <c r="CC677" s="11"/>
      <c r="CD677" s="11"/>
      <c r="CE677" s="11"/>
      <c r="CF677" s="11"/>
      <c r="CG677" s="11"/>
      <c r="CH677" s="11"/>
      <c r="CI677" s="11"/>
      <c r="CJ677" s="11"/>
      <c r="CK677" s="11"/>
      <c r="CL677" s="11"/>
      <c r="CM677" s="11"/>
      <c r="CN677" s="11"/>
      <c r="CO677" s="11"/>
      <c r="CP677" s="11"/>
      <c r="CQ677" s="11"/>
      <c r="CR677" s="11"/>
      <c r="CS677" s="11"/>
      <c r="CT677" s="11"/>
      <c r="CU677" s="11"/>
      <c r="CV677" s="11"/>
      <c r="CW677" s="11"/>
      <c r="CX677" s="11"/>
      <c r="CY677" s="11"/>
      <c r="CZ677" s="11"/>
      <c r="DA677" s="11"/>
      <c r="DB677" s="11"/>
      <c r="DC677" s="11"/>
      <c r="DD677" s="11"/>
      <c r="DE677" s="11"/>
      <c r="DF677" s="11"/>
      <c r="DG677" s="11"/>
      <c r="DH677" s="11"/>
      <c r="DI677" s="11"/>
      <c r="DJ677" s="11"/>
      <c r="DK677" s="11"/>
      <c r="DL677" s="11"/>
      <c r="DM677" s="11"/>
      <c r="DN677" s="11"/>
      <c r="DO677" s="11"/>
      <c r="DP677" s="11"/>
      <c r="DQ677" s="11"/>
      <c r="DR677" s="11"/>
      <c r="DS677" s="11"/>
      <c r="DT677" s="11"/>
      <c r="DU677" s="11"/>
      <c r="DV677" s="11"/>
      <c r="DW677" s="11"/>
      <c r="DX677" s="11"/>
    </row>
    <row r="678" spans="6:128" ht="12.75">
      <c r="F678" s="11"/>
      <c r="G678" s="9">
        <f t="shared" si="99"/>
        <v>675</v>
      </c>
      <c r="H678" s="8">
        <f t="shared" si="95"/>
        <v>158.18343781824947</v>
      </c>
      <c r="I678" s="8">
        <f t="shared" si="97"/>
        <v>-24.041630560342607</v>
      </c>
      <c r="J678" s="8">
        <f t="shared" si="96"/>
        <v>24.041630560342625</v>
      </c>
      <c r="K678" s="8">
        <f t="shared" si="98"/>
        <v>182.22506837859208</v>
      </c>
      <c r="L678" s="8"/>
      <c r="M678" s="8">
        <v>84</v>
      </c>
      <c r="N678" s="8"/>
      <c r="O678" s="8"/>
      <c r="P678" s="64"/>
      <c r="Q678" s="11"/>
      <c r="R678" s="65"/>
      <c r="S678" s="65"/>
      <c r="T678" s="11"/>
      <c r="U678" s="65"/>
      <c r="V678" s="65"/>
      <c r="W678" s="11"/>
      <c r="X678" s="65"/>
      <c r="Y678" s="65"/>
      <c r="Z678" s="65"/>
      <c r="AA678" s="65"/>
      <c r="AB678" s="65"/>
      <c r="AC678" s="11"/>
      <c r="AD678" s="11"/>
      <c r="AE678" s="11"/>
      <c r="AF678" s="11"/>
      <c r="AG678" s="11"/>
      <c r="AH678" s="11"/>
      <c r="AI678" s="11"/>
      <c r="AJ678" s="11"/>
      <c r="AK678" s="11"/>
      <c r="AL678" s="11"/>
      <c r="AM678" s="11"/>
      <c r="AN678" s="11"/>
      <c r="AO678" s="11"/>
      <c r="AP678" s="11"/>
      <c r="AQ678" s="11"/>
      <c r="AR678" s="11"/>
      <c r="AS678" s="11"/>
      <c r="AT678" s="11"/>
      <c r="AU678" s="11"/>
      <c r="AV678" s="11"/>
      <c r="AW678" s="11"/>
      <c r="AX678" s="11"/>
      <c r="AY678" s="11"/>
      <c r="AZ678" s="11"/>
      <c r="BA678" s="11"/>
      <c r="BB678" s="11"/>
      <c r="BC678" s="11"/>
      <c r="BD678" s="11"/>
      <c r="BE678" s="11"/>
      <c r="BF678" s="11"/>
      <c r="BG678" s="11"/>
      <c r="BH678" s="11"/>
      <c r="BI678" s="11"/>
      <c r="BJ678" s="11"/>
      <c r="BK678" s="11"/>
      <c r="BL678" s="11"/>
      <c r="BM678" s="11"/>
      <c r="BN678" s="11"/>
      <c r="BO678" s="11"/>
      <c r="BP678" s="11"/>
      <c r="BQ678" s="11"/>
      <c r="BR678" s="11"/>
      <c r="BS678" s="11"/>
      <c r="BT678" s="11"/>
      <c r="BU678" s="65"/>
      <c r="BV678" s="11"/>
      <c r="BW678" s="11"/>
      <c r="BX678" s="11"/>
      <c r="BY678" s="11"/>
      <c r="BZ678" s="11"/>
      <c r="CA678" s="11"/>
      <c r="CB678" s="11"/>
      <c r="CC678" s="11"/>
      <c r="CD678" s="11"/>
      <c r="CE678" s="11"/>
      <c r="CF678" s="11"/>
      <c r="CG678" s="11"/>
      <c r="CH678" s="11"/>
      <c r="CI678" s="11"/>
      <c r="CJ678" s="11"/>
      <c r="CK678" s="11"/>
      <c r="CL678" s="11"/>
      <c r="CM678" s="11"/>
      <c r="CN678" s="11"/>
      <c r="CO678" s="11"/>
      <c r="CP678" s="11"/>
      <c r="CQ678" s="11"/>
      <c r="CR678" s="11"/>
      <c r="CS678" s="11"/>
      <c r="CT678" s="11"/>
      <c r="CU678" s="11"/>
      <c r="CV678" s="11"/>
      <c r="CW678" s="11"/>
      <c r="CX678" s="11"/>
      <c r="CY678" s="11"/>
      <c r="CZ678" s="11"/>
      <c r="DA678" s="11"/>
      <c r="DB678" s="11"/>
      <c r="DC678" s="11"/>
      <c r="DD678" s="11"/>
      <c r="DE678" s="11"/>
      <c r="DF678" s="11"/>
      <c r="DG678" s="11"/>
      <c r="DH678" s="11"/>
      <c r="DI678" s="11"/>
      <c r="DJ678" s="11"/>
      <c r="DK678" s="11"/>
      <c r="DL678" s="11"/>
      <c r="DM678" s="11"/>
      <c r="DN678" s="11"/>
      <c r="DO678" s="11"/>
      <c r="DP678" s="11"/>
      <c r="DQ678" s="11"/>
      <c r="DR678" s="11"/>
      <c r="DS678" s="11"/>
      <c r="DT678" s="11"/>
      <c r="DU678" s="11"/>
      <c r="DV678" s="11"/>
      <c r="DW678" s="11"/>
      <c r="DX678" s="11"/>
    </row>
    <row r="679" spans="6:128" ht="12.75">
      <c r="F679" s="11"/>
      <c r="G679" s="9">
        <f t="shared" si="99"/>
        <v>676</v>
      </c>
      <c r="H679" s="8">
        <f t="shared" si="95"/>
        <v>158.247186101662</v>
      </c>
      <c r="I679" s="8">
        <f t="shared" si="97"/>
        <v>-23.618384595605924</v>
      </c>
      <c r="J679" s="8">
        <f t="shared" si="96"/>
        <v>24.45755321151412</v>
      </c>
      <c r="K679" s="8">
        <f t="shared" si="98"/>
        <v>182.70473931317613</v>
      </c>
      <c r="L679" s="8"/>
      <c r="M679" s="8">
        <v>83</v>
      </c>
      <c r="N679" s="8"/>
      <c r="O679" s="8"/>
      <c r="P679" s="64"/>
      <c r="Q679" s="11"/>
      <c r="R679" s="65"/>
      <c r="S679" s="65"/>
      <c r="T679" s="11"/>
      <c r="U679" s="65"/>
      <c r="V679" s="65"/>
      <c r="W679" s="11"/>
      <c r="X679" s="65"/>
      <c r="Y679" s="65"/>
      <c r="Z679" s="65"/>
      <c r="AA679" s="65"/>
      <c r="AB679" s="65"/>
      <c r="AC679" s="11"/>
      <c r="AD679" s="11"/>
      <c r="AE679" s="11"/>
      <c r="AF679" s="11"/>
      <c r="AG679" s="11"/>
      <c r="AH679" s="11"/>
      <c r="AI679" s="11"/>
      <c r="AJ679" s="11"/>
      <c r="AK679" s="11"/>
      <c r="AL679" s="11"/>
      <c r="AM679" s="11"/>
      <c r="AN679" s="11"/>
      <c r="AO679" s="11"/>
      <c r="AP679" s="11"/>
      <c r="AQ679" s="11"/>
      <c r="AR679" s="11"/>
      <c r="AS679" s="11"/>
      <c r="AT679" s="11"/>
      <c r="AU679" s="11"/>
      <c r="AV679" s="11"/>
      <c r="AW679" s="11"/>
      <c r="AX679" s="11"/>
      <c r="AY679" s="11"/>
      <c r="AZ679" s="11"/>
      <c r="BA679" s="11"/>
      <c r="BB679" s="11"/>
      <c r="BC679" s="11"/>
      <c r="BD679" s="11"/>
      <c r="BE679" s="11"/>
      <c r="BF679" s="11"/>
      <c r="BG679" s="11"/>
      <c r="BH679" s="11"/>
      <c r="BI679" s="11"/>
      <c r="BJ679" s="11"/>
      <c r="BK679" s="11"/>
      <c r="BL679" s="11"/>
      <c r="BM679" s="11"/>
      <c r="BN679" s="11"/>
      <c r="BO679" s="11"/>
      <c r="BP679" s="11"/>
      <c r="BQ679" s="11"/>
      <c r="BR679" s="11"/>
      <c r="BS679" s="11"/>
      <c r="BT679" s="11"/>
      <c r="BU679" s="65"/>
      <c r="BV679" s="11"/>
      <c r="BW679" s="11"/>
      <c r="BX679" s="11"/>
      <c r="BY679" s="11"/>
      <c r="BZ679" s="11"/>
      <c r="CA679" s="11"/>
      <c r="CB679" s="11"/>
      <c r="CC679" s="11"/>
      <c r="CD679" s="11"/>
      <c r="CE679" s="11"/>
      <c r="CF679" s="11"/>
      <c r="CG679" s="11"/>
      <c r="CH679" s="11"/>
      <c r="CI679" s="11"/>
      <c r="CJ679" s="11"/>
      <c r="CK679" s="11"/>
      <c r="CL679" s="11"/>
      <c r="CM679" s="11"/>
      <c r="CN679" s="11"/>
      <c r="CO679" s="11"/>
      <c r="CP679" s="11"/>
      <c r="CQ679" s="11"/>
      <c r="CR679" s="11"/>
      <c r="CS679" s="11"/>
      <c r="CT679" s="11"/>
      <c r="CU679" s="11"/>
      <c r="CV679" s="11"/>
      <c r="CW679" s="11"/>
      <c r="CX679" s="11"/>
      <c r="CY679" s="11"/>
      <c r="CZ679" s="11"/>
      <c r="DA679" s="11"/>
      <c r="DB679" s="11"/>
      <c r="DC679" s="11"/>
      <c r="DD679" s="11"/>
      <c r="DE679" s="11"/>
      <c r="DF679" s="11"/>
      <c r="DG679" s="11"/>
      <c r="DH679" s="11"/>
      <c r="DI679" s="11"/>
      <c r="DJ679" s="11"/>
      <c r="DK679" s="11"/>
      <c r="DL679" s="11"/>
      <c r="DM679" s="11"/>
      <c r="DN679" s="11"/>
      <c r="DO679" s="11"/>
      <c r="DP679" s="11"/>
      <c r="DQ679" s="11"/>
      <c r="DR679" s="11"/>
      <c r="DS679" s="11"/>
      <c r="DT679" s="11"/>
      <c r="DU679" s="11"/>
      <c r="DV679" s="11"/>
      <c r="DW679" s="11"/>
      <c r="DX679" s="11"/>
    </row>
    <row r="680" spans="6:128" ht="12.75">
      <c r="F680" s="11"/>
      <c r="G680" s="9">
        <f t="shared" si="99"/>
        <v>677</v>
      </c>
      <c r="H680" s="8">
        <f t="shared" si="95"/>
        <v>158.31083109447724</v>
      </c>
      <c r="I680" s="8">
        <f t="shared" si="97"/>
        <v>-23.18794424212495</v>
      </c>
      <c r="J680" s="8">
        <f t="shared" si="96"/>
        <v>24.866025855051795</v>
      </c>
      <c r="K680" s="8">
        <f t="shared" si="98"/>
        <v>183.17685694952903</v>
      </c>
      <c r="L680" s="8"/>
      <c r="M680" s="8">
        <v>82</v>
      </c>
      <c r="N680" s="8"/>
      <c r="O680" s="8"/>
      <c r="P680" s="64"/>
      <c r="Q680" s="11"/>
      <c r="R680" s="65"/>
      <c r="S680" s="65"/>
      <c r="T680" s="11"/>
      <c r="U680" s="65"/>
      <c r="V680" s="65"/>
      <c r="W680" s="11"/>
      <c r="X680" s="65"/>
      <c r="Y680" s="65"/>
      <c r="Z680" s="65"/>
      <c r="AA680" s="65"/>
      <c r="AB680" s="65"/>
      <c r="AC680" s="11"/>
      <c r="AD680" s="11"/>
      <c r="AE680" s="11"/>
      <c r="AF680" s="11"/>
      <c r="AG680" s="11"/>
      <c r="AH680" s="11"/>
      <c r="AI680" s="11"/>
      <c r="AJ680" s="11"/>
      <c r="AK680" s="11"/>
      <c r="AL680" s="11"/>
      <c r="AM680" s="11"/>
      <c r="AN680" s="11"/>
      <c r="AO680" s="11"/>
      <c r="AP680" s="11"/>
      <c r="AQ680" s="11"/>
      <c r="AR680" s="11"/>
      <c r="AS680" s="11"/>
      <c r="AT680" s="11"/>
      <c r="AU680" s="11"/>
      <c r="AV680" s="11"/>
      <c r="AW680" s="11"/>
      <c r="AX680" s="11"/>
      <c r="AY680" s="11"/>
      <c r="AZ680" s="11"/>
      <c r="BA680" s="11"/>
      <c r="BB680" s="11"/>
      <c r="BC680" s="11"/>
      <c r="BD680" s="11"/>
      <c r="BE680" s="11"/>
      <c r="BF680" s="11"/>
      <c r="BG680" s="11"/>
      <c r="BH680" s="11"/>
      <c r="BI680" s="11"/>
      <c r="BJ680" s="11"/>
      <c r="BK680" s="11"/>
      <c r="BL680" s="11"/>
      <c r="BM680" s="11"/>
      <c r="BN680" s="11"/>
      <c r="BO680" s="11"/>
      <c r="BP680" s="11"/>
      <c r="BQ680" s="11"/>
      <c r="BR680" s="11"/>
      <c r="BS680" s="11"/>
      <c r="BT680" s="11"/>
      <c r="BU680" s="65"/>
      <c r="BV680" s="11"/>
      <c r="BW680" s="11"/>
      <c r="BX680" s="11"/>
      <c r="BY680" s="11"/>
      <c r="BZ680" s="11"/>
      <c r="CA680" s="11"/>
      <c r="CB680" s="11"/>
      <c r="CC680" s="11"/>
      <c r="CD680" s="11"/>
      <c r="CE680" s="11"/>
      <c r="CF680" s="11"/>
      <c r="CG680" s="11"/>
      <c r="CH680" s="11"/>
      <c r="CI680" s="11"/>
      <c r="CJ680" s="11"/>
      <c r="CK680" s="11"/>
      <c r="CL680" s="11"/>
      <c r="CM680" s="11"/>
      <c r="CN680" s="11"/>
      <c r="CO680" s="11"/>
      <c r="CP680" s="11"/>
      <c r="CQ680" s="11"/>
      <c r="CR680" s="11"/>
      <c r="CS680" s="11"/>
      <c r="CT680" s="11"/>
      <c r="CU680" s="11"/>
      <c r="CV680" s="11"/>
      <c r="CW680" s="11"/>
      <c r="CX680" s="11"/>
      <c r="CY680" s="11"/>
      <c r="CZ680" s="11"/>
      <c r="DA680" s="11"/>
      <c r="DB680" s="11"/>
      <c r="DC680" s="11"/>
      <c r="DD680" s="11"/>
      <c r="DE680" s="11"/>
      <c r="DF680" s="11"/>
      <c r="DG680" s="11"/>
      <c r="DH680" s="11"/>
      <c r="DI680" s="11"/>
      <c r="DJ680" s="11"/>
      <c r="DK680" s="11"/>
      <c r="DL680" s="11"/>
      <c r="DM680" s="11"/>
      <c r="DN680" s="11"/>
      <c r="DO680" s="11"/>
      <c r="DP680" s="11"/>
      <c r="DQ680" s="11"/>
      <c r="DR680" s="11"/>
      <c r="DS680" s="11"/>
      <c r="DT680" s="11"/>
      <c r="DU680" s="11"/>
      <c r="DV680" s="11"/>
      <c r="DW680" s="11"/>
      <c r="DX680" s="11"/>
    </row>
    <row r="681" spans="6:128" ht="12.75">
      <c r="F681" s="11"/>
      <c r="G681" s="9">
        <f t="shared" si="99"/>
        <v>678</v>
      </c>
      <c r="H681" s="8">
        <f t="shared" si="95"/>
        <v>158.37429542627396</v>
      </c>
      <c r="I681" s="8">
        <f t="shared" si="97"/>
        <v>-22.750440616201207</v>
      </c>
      <c r="J681" s="8">
        <f t="shared" si="96"/>
        <v>25.266924066231383</v>
      </c>
      <c r="K681" s="8">
        <f t="shared" si="98"/>
        <v>183.64121949250534</v>
      </c>
      <c r="L681" s="8"/>
      <c r="M681" s="8">
        <v>81</v>
      </c>
      <c r="N681" s="8"/>
      <c r="O681" s="8"/>
      <c r="P681" s="64"/>
      <c r="Q681" s="11"/>
      <c r="R681" s="65"/>
      <c r="S681" s="65"/>
      <c r="T681" s="11"/>
      <c r="U681" s="65"/>
      <c r="V681" s="65"/>
      <c r="W681" s="11"/>
      <c r="X681" s="65"/>
      <c r="Y681" s="65"/>
      <c r="Z681" s="65"/>
      <c r="AA681" s="65"/>
      <c r="AB681" s="65"/>
      <c r="AC681" s="11"/>
      <c r="AD681" s="11"/>
      <c r="AE681" s="11"/>
      <c r="AF681" s="11"/>
      <c r="AG681" s="11"/>
      <c r="AH681" s="11"/>
      <c r="AI681" s="11"/>
      <c r="AJ681" s="11"/>
      <c r="AK681" s="11"/>
      <c r="AL681" s="11"/>
      <c r="AM681" s="11"/>
      <c r="AN681" s="11"/>
      <c r="AO681" s="11"/>
      <c r="AP681" s="11"/>
      <c r="AQ681" s="11"/>
      <c r="AR681" s="11"/>
      <c r="AS681" s="11"/>
      <c r="AT681" s="11"/>
      <c r="AU681" s="11"/>
      <c r="AV681" s="11"/>
      <c r="AW681" s="11"/>
      <c r="AX681" s="11"/>
      <c r="AY681" s="11"/>
      <c r="AZ681" s="11"/>
      <c r="BA681" s="11"/>
      <c r="BB681" s="11"/>
      <c r="BC681" s="11"/>
      <c r="BD681" s="11"/>
      <c r="BE681" s="11"/>
      <c r="BF681" s="11"/>
      <c r="BG681" s="11"/>
      <c r="BH681" s="11"/>
      <c r="BI681" s="11"/>
      <c r="BJ681" s="11"/>
      <c r="BK681" s="11"/>
      <c r="BL681" s="11"/>
      <c r="BM681" s="11"/>
      <c r="BN681" s="11"/>
      <c r="BO681" s="11"/>
      <c r="BP681" s="11"/>
      <c r="BQ681" s="11"/>
      <c r="BR681" s="11"/>
      <c r="BS681" s="11"/>
      <c r="BT681" s="11"/>
      <c r="BU681" s="65"/>
      <c r="BV681" s="11"/>
      <c r="BW681" s="11"/>
      <c r="BX681" s="11"/>
      <c r="BY681" s="11"/>
      <c r="BZ681" s="11"/>
      <c r="CA681" s="11"/>
      <c r="CB681" s="11"/>
      <c r="CC681" s="11"/>
      <c r="CD681" s="11"/>
      <c r="CE681" s="11"/>
      <c r="CF681" s="11"/>
      <c r="CG681" s="11"/>
      <c r="CH681" s="11"/>
      <c r="CI681" s="11"/>
      <c r="CJ681" s="11"/>
      <c r="CK681" s="11"/>
      <c r="CL681" s="11"/>
      <c r="CM681" s="11"/>
      <c r="CN681" s="11"/>
      <c r="CO681" s="11"/>
      <c r="CP681" s="11"/>
      <c r="CQ681" s="11"/>
      <c r="CR681" s="11"/>
      <c r="CS681" s="11"/>
      <c r="CT681" s="11"/>
      <c r="CU681" s="11"/>
      <c r="CV681" s="11"/>
      <c r="CW681" s="11"/>
      <c r="CX681" s="11"/>
      <c r="CY681" s="11"/>
      <c r="CZ681" s="11"/>
      <c r="DA681" s="11"/>
      <c r="DB681" s="11"/>
      <c r="DC681" s="11"/>
      <c r="DD681" s="11"/>
      <c r="DE681" s="11"/>
      <c r="DF681" s="11"/>
      <c r="DG681" s="11"/>
      <c r="DH681" s="11"/>
      <c r="DI681" s="11"/>
      <c r="DJ681" s="11"/>
      <c r="DK681" s="11"/>
      <c r="DL681" s="11"/>
      <c r="DM681" s="11"/>
      <c r="DN681" s="11"/>
      <c r="DO681" s="11"/>
      <c r="DP681" s="11"/>
      <c r="DQ681" s="11"/>
      <c r="DR681" s="11"/>
      <c r="DS681" s="11"/>
      <c r="DT681" s="11"/>
      <c r="DU681" s="11"/>
      <c r="DV681" s="11"/>
      <c r="DW681" s="11"/>
      <c r="DX681" s="11"/>
    </row>
    <row r="682" spans="6:128" ht="12.75">
      <c r="F682" s="11"/>
      <c r="G682" s="9">
        <f t="shared" si="99"/>
        <v>679</v>
      </c>
      <c r="H682" s="8">
        <f t="shared" si="95"/>
        <v>158.43750203898986</v>
      </c>
      <c r="I682" s="8">
        <f t="shared" si="97"/>
        <v>-22.306006985677257</v>
      </c>
      <c r="J682" s="8">
        <f t="shared" si="96"/>
        <v>25.66012572757424</v>
      </c>
      <c r="K682" s="8">
        <f t="shared" si="98"/>
        <v>184.0976277665641</v>
      </c>
      <c r="L682" s="8"/>
      <c r="M682" s="8">
        <v>80</v>
      </c>
      <c r="N682" s="8"/>
      <c r="O682" s="8"/>
      <c r="P682" s="64"/>
      <c r="Q682" s="11"/>
      <c r="R682" s="65"/>
      <c r="S682" s="65"/>
      <c r="T682" s="11"/>
      <c r="U682" s="65"/>
      <c r="V682" s="65"/>
      <c r="W682" s="11"/>
      <c r="X682" s="65"/>
      <c r="Y682" s="65"/>
      <c r="Z682" s="65"/>
      <c r="AA682" s="65"/>
      <c r="AB682" s="65"/>
      <c r="AC682" s="11"/>
      <c r="AD682" s="11"/>
      <c r="AE682" s="11"/>
      <c r="AF682" s="11"/>
      <c r="AG682" s="11"/>
      <c r="AH682" s="11"/>
      <c r="AI682" s="11"/>
      <c r="AJ682" s="11"/>
      <c r="AK682" s="11"/>
      <c r="AL682" s="11"/>
      <c r="AM682" s="11"/>
      <c r="AN682" s="11"/>
      <c r="AO682" s="11"/>
      <c r="AP682" s="11"/>
      <c r="AQ682" s="11"/>
      <c r="AR682" s="11"/>
      <c r="AS682" s="11"/>
      <c r="AT682" s="11"/>
      <c r="AU682" s="11"/>
      <c r="AV682" s="11"/>
      <c r="AW682" s="11"/>
      <c r="AX682" s="11"/>
      <c r="AY682" s="11"/>
      <c r="AZ682" s="11"/>
      <c r="BA682" s="11"/>
      <c r="BB682" s="11"/>
      <c r="BC682" s="11"/>
      <c r="BD682" s="11"/>
      <c r="BE682" s="11"/>
      <c r="BF682" s="11"/>
      <c r="BG682" s="11"/>
      <c r="BH682" s="11"/>
      <c r="BI682" s="11"/>
      <c r="BJ682" s="11"/>
      <c r="BK682" s="11"/>
      <c r="BL682" s="11"/>
      <c r="BM682" s="11"/>
      <c r="BN682" s="11"/>
      <c r="BO682" s="11"/>
      <c r="BP682" s="11"/>
      <c r="BQ682" s="11"/>
      <c r="BR682" s="11"/>
      <c r="BS682" s="11"/>
      <c r="BT682" s="11"/>
      <c r="BU682" s="65"/>
      <c r="BV682" s="11"/>
      <c r="BW682" s="11"/>
      <c r="BX682" s="11"/>
      <c r="BY682" s="11"/>
      <c r="BZ682" s="11"/>
      <c r="CA682" s="11"/>
      <c r="CB682" s="11"/>
      <c r="CC682" s="11"/>
      <c r="CD682" s="11"/>
      <c r="CE682" s="11"/>
      <c r="CF682" s="11"/>
      <c r="CG682" s="11"/>
      <c r="CH682" s="11"/>
      <c r="CI682" s="11"/>
      <c r="CJ682" s="11"/>
      <c r="CK682" s="11"/>
      <c r="CL682" s="11"/>
      <c r="CM682" s="11"/>
      <c r="CN682" s="11"/>
      <c r="CO682" s="11"/>
      <c r="CP682" s="11"/>
      <c r="CQ682" s="11"/>
      <c r="CR682" s="11"/>
      <c r="CS682" s="11"/>
      <c r="CT682" s="11"/>
      <c r="CU682" s="11"/>
      <c r="CV682" s="11"/>
      <c r="CW682" s="11"/>
      <c r="CX682" s="11"/>
      <c r="CY682" s="11"/>
      <c r="CZ682" s="11"/>
      <c r="DA682" s="11"/>
      <c r="DB682" s="11"/>
      <c r="DC682" s="11"/>
      <c r="DD682" s="11"/>
      <c r="DE682" s="11"/>
      <c r="DF682" s="11"/>
      <c r="DG682" s="11"/>
      <c r="DH682" s="11"/>
      <c r="DI682" s="11"/>
      <c r="DJ682" s="11"/>
      <c r="DK682" s="11"/>
      <c r="DL682" s="11"/>
      <c r="DM682" s="11"/>
      <c r="DN682" s="11"/>
      <c r="DO682" s="11"/>
      <c r="DP682" s="11"/>
      <c r="DQ682" s="11"/>
      <c r="DR682" s="11"/>
      <c r="DS682" s="11"/>
      <c r="DT682" s="11"/>
      <c r="DU682" s="11"/>
      <c r="DV682" s="11"/>
      <c r="DW682" s="11"/>
      <c r="DX682" s="11"/>
    </row>
    <row r="683" spans="6:128" ht="12.75">
      <c r="F683" s="11"/>
      <c r="G683" s="9">
        <f t="shared" si="99"/>
        <v>680</v>
      </c>
      <c r="H683" s="8">
        <f t="shared" si="95"/>
        <v>158.50037427934197</v>
      </c>
      <c r="I683" s="8">
        <f t="shared" si="97"/>
        <v>-21.85477872934233</v>
      </c>
      <c r="J683" s="8">
        <f t="shared" si="96"/>
        <v>26.04551106604526</v>
      </c>
      <c r="K683" s="8">
        <f t="shared" si="98"/>
        <v>184.54588534538723</v>
      </c>
      <c r="L683" s="8">
        <v>1</v>
      </c>
      <c r="M683" s="8">
        <v>79</v>
      </c>
      <c r="N683" s="8"/>
      <c r="O683" s="8"/>
      <c r="P683" s="64"/>
      <c r="Q683" s="11"/>
      <c r="R683" s="65"/>
      <c r="S683" s="65"/>
      <c r="T683" s="11"/>
      <c r="U683" s="65"/>
      <c r="V683" s="65"/>
      <c r="W683" s="11"/>
      <c r="X683" s="65"/>
      <c r="Y683" s="65"/>
      <c r="Z683" s="65"/>
      <c r="AA683" s="65"/>
      <c r="AB683" s="65"/>
      <c r="AC683" s="11"/>
      <c r="AD683" s="11"/>
      <c r="AE683" s="11"/>
      <c r="AF683" s="11"/>
      <c r="AG683" s="11"/>
      <c r="AH683" s="11"/>
      <c r="AI683" s="11"/>
      <c r="AJ683" s="11"/>
      <c r="AK683" s="11"/>
      <c r="AL683" s="11"/>
      <c r="AM683" s="11"/>
      <c r="AN683" s="11"/>
      <c r="AO683" s="11"/>
      <c r="AP683" s="11"/>
      <c r="AQ683" s="11"/>
      <c r="AR683" s="11"/>
      <c r="AS683" s="11"/>
      <c r="AT683" s="11"/>
      <c r="AU683" s="11"/>
      <c r="AV683" s="11"/>
      <c r="AW683" s="11"/>
      <c r="AX683" s="11"/>
      <c r="AY683" s="11"/>
      <c r="AZ683" s="11"/>
      <c r="BA683" s="11"/>
      <c r="BB683" s="11"/>
      <c r="BC683" s="11"/>
      <c r="BD683" s="11"/>
      <c r="BE683" s="11"/>
      <c r="BF683" s="11"/>
      <c r="BG683" s="11"/>
      <c r="BH683" s="11"/>
      <c r="BI683" s="11"/>
      <c r="BJ683" s="11"/>
      <c r="BK683" s="11"/>
      <c r="BL683" s="11"/>
      <c r="BM683" s="11"/>
      <c r="BN683" s="11"/>
      <c r="BO683" s="11"/>
      <c r="BP683" s="11"/>
      <c r="BQ683" s="11"/>
      <c r="BR683" s="11"/>
      <c r="BS683" s="11"/>
      <c r="BT683" s="11"/>
      <c r="BU683" s="65"/>
      <c r="BV683" s="11"/>
      <c r="BW683" s="11"/>
      <c r="BX683" s="11"/>
      <c r="BY683" s="11"/>
      <c r="BZ683" s="11"/>
      <c r="CA683" s="11"/>
      <c r="CB683" s="11"/>
      <c r="CC683" s="11"/>
      <c r="CD683" s="11"/>
      <c r="CE683" s="11"/>
      <c r="CF683" s="11"/>
      <c r="CG683" s="11"/>
      <c r="CH683" s="11"/>
      <c r="CI683" s="11"/>
      <c r="CJ683" s="11"/>
      <c r="CK683" s="11"/>
      <c r="CL683" s="11"/>
      <c r="CM683" s="11"/>
      <c r="CN683" s="11"/>
      <c r="CO683" s="11"/>
      <c r="CP683" s="11"/>
      <c r="CQ683" s="11"/>
      <c r="CR683" s="11"/>
      <c r="CS683" s="11"/>
      <c r="CT683" s="11"/>
      <c r="CU683" s="11"/>
      <c r="CV683" s="11"/>
      <c r="CW683" s="11"/>
      <c r="CX683" s="11"/>
      <c r="CY683" s="11"/>
      <c r="CZ683" s="11"/>
      <c r="DA683" s="11"/>
      <c r="DB683" s="11"/>
      <c r="DC683" s="11"/>
      <c r="DD683" s="11"/>
      <c r="DE683" s="11"/>
      <c r="DF683" s="11"/>
      <c r="DG683" s="11"/>
      <c r="DH683" s="11"/>
      <c r="DI683" s="11"/>
      <c r="DJ683" s="11"/>
      <c r="DK683" s="11"/>
      <c r="DL683" s="11"/>
      <c r="DM683" s="11"/>
      <c r="DN683" s="11"/>
      <c r="DO683" s="11"/>
      <c r="DP683" s="11"/>
      <c r="DQ683" s="11"/>
      <c r="DR683" s="11"/>
      <c r="DS683" s="11"/>
      <c r="DT683" s="11"/>
      <c r="DU683" s="11"/>
      <c r="DV683" s="11"/>
      <c r="DW683" s="11"/>
      <c r="DX683" s="11"/>
    </row>
    <row r="684" spans="6:128" ht="12.75">
      <c r="F684" s="11"/>
      <c r="G684" s="9">
        <f t="shared" si="99"/>
        <v>681</v>
      </c>
      <c r="H684" s="8">
        <f t="shared" si="95"/>
        <v>158.56283599031858</v>
      </c>
      <c r="I684" s="8">
        <f t="shared" si="97"/>
        <v>-21.396893295694493</v>
      </c>
      <c r="J684" s="8">
        <f t="shared" si="96"/>
        <v>26.42296268953699</v>
      </c>
      <c r="K684" s="8">
        <f t="shared" si="98"/>
        <v>184.98579867985558</v>
      </c>
      <c r="L684" s="8">
        <v>2</v>
      </c>
      <c r="M684" s="8">
        <v>78</v>
      </c>
      <c r="N684" s="8"/>
      <c r="O684" s="8"/>
      <c r="P684" s="64"/>
      <c r="Q684" s="11"/>
      <c r="R684" s="65"/>
      <c r="S684" s="65"/>
      <c r="T684" s="11"/>
      <c r="U684" s="65"/>
      <c r="V684" s="65"/>
      <c r="W684" s="11"/>
      <c r="X684" s="65"/>
      <c r="Y684" s="65"/>
      <c r="Z684" s="65"/>
      <c r="AA684" s="65"/>
      <c r="AB684" s="65"/>
      <c r="AC684" s="11"/>
      <c r="AD684" s="11"/>
      <c r="AE684" s="11"/>
      <c r="AF684" s="11"/>
      <c r="AG684" s="11"/>
      <c r="AH684" s="11"/>
      <c r="AI684" s="11"/>
      <c r="AJ684" s="11"/>
      <c r="AK684" s="11"/>
      <c r="AL684" s="11"/>
      <c r="AM684" s="11"/>
      <c r="AN684" s="11"/>
      <c r="AO684" s="11"/>
      <c r="AP684" s="11"/>
      <c r="AQ684" s="11"/>
      <c r="AR684" s="11"/>
      <c r="AS684" s="11"/>
      <c r="AT684" s="11"/>
      <c r="AU684" s="11"/>
      <c r="AV684" s="11"/>
      <c r="AW684" s="11"/>
      <c r="AX684" s="11"/>
      <c r="AY684" s="11"/>
      <c r="AZ684" s="11"/>
      <c r="BA684" s="11"/>
      <c r="BB684" s="11"/>
      <c r="BC684" s="11"/>
      <c r="BD684" s="11"/>
      <c r="BE684" s="11"/>
      <c r="BF684" s="11"/>
      <c r="BG684" s="11"/>
      <c r="BH684" s="11"/>
      <c r="BI684" s="11"/>
      <c r="BJ684" s="11"/>
      <c r="BK684" s="11"/>
      <c r="BL684" s="11"/>
      <c r="BM684" s="11"/>
      <c r="BN684" s="11"/>
      <c r="BO684" s="11"/>
      <c r="BP684" s="11"/>
      <c r="BQ684" s="11"/>
      <c r="BR684" s="11"/>
      <c r="BS684" s="11"/>
      <c r="BT684" s="11"/>
      <c r="BU684" s="65"/>
      <c r="BV684" s="11"/>
      <c r="BW684" s="11"/>
      <c r="BX684" s="11"/>
      <c r="BY684" s="11"/>
      <c r="BZ684" s="11"/>
      <c r="CA684" s="11"/>
      <c r="CB684" s="11"/>
      <c r="CC684" s="11"/>
      <c r="CD684" s="11"/>
      <c r="CE684" s="11"/>
      <c r="CF684" s="11"/>
      <c r="CG684" s="11"/>
      <c r="CH684" s="11"/>
      <c r="CI684" s="11"/>
      <c r="CJ684" s="11"/>
      <c r="CK684" s="11"/>
      <c r="CL684" s="11"/>
      <c r="CM684" s="11"/>
      <c r="CN684" s="11"/>
      <c r="CO684" s="11"/>
      <c r="CP684" s="11"/>
      <c r="CQ684" s="11"/>
      <c r="CR684" s="11"/>
      <c r="CS684" s="11"/>
      <c r="CT684" s="11"/>
      <c r="CU684" s="11"/>
      <c r="CV684" s="11"/>
      <c r="CW684" s="11"/>
      <c r="CX684" s="11"/>
      <c r="CY684" s="11"/>
      <c r="CZ684" s="11"/>
      <c r="DA684" s="11"/>
      <c r="DB684" s="11"/>
      <c r="DC684" s="11"/>
      <c r="DD684" s="11"/>
      <c r="DE684" s="11"/>
      <c r="DF684" s="11"/>
      <c r="DG684" s="11"/>
      <c r="DH684" s="11"/>
      <c r="DI684" s="11"/>
      <c r="DJ684" s="11"/>
      <c r="DK684" s="11"/>
      <c r="DL684" s="11"/>
      <c r="DM684" s="11"/>
      <c r="DN684" s="11"/>
      <c r="DO684" s="11"/>
      <c r="DP684" s="11"/>
      <c r="DQ684" s="11"/>
      <c r="DR684" s="11"/>
      <c r="DS684" s="11"/>
      <c r="DT684" s="11"/>
      <c r="DU684" s="11"/>
      <c r="DV684" s="11"/>
      <c r="DW684" s="11"/>
      <c r="DX684" s="11"/>
    </row>
    <row r="685" spans="6:128" ht="12.75">
      <c r="F685" s="11"/>
      <c r="G685" s="9">
        <f t="shared" si="99"/>
        <v>682</v>
      </c>
      <c r="H685" s="8">
        <f t="shared" si="95"/>
        <v>158.6248116016426</v>
      </c>
      <c r="I685" s="8">
        <f t="shared" si="97"/>
        <v>-20.93249016107243</v>
      </c>
      <c r="J685" s="8">
        <f t="shared" si="96"/>
        <v>26.792365622628505</v>
      </c>
      <c r="K685" s="8">
        <f t="shared" si="98"/>
        <v>185.4171772242711</v>
      </c>
      <c r="L685" s="8">
        <v>3</v>
      </c>
      <c r="M685" s="8">
        <v>77</v>
      </c>
      <c r="N685" s="8"/>
      <c r="O685" s="8"/>
      <c r="P685" s="64"/>
      <c r="Q685" s="11"/>
      <c r="R685" s="65"/>
      <c r="S685" s="65"/>
      <c r="T685" s="11"/>
      <c r="U685" s="65"/>
      <c r="V685" s="65"/>
      <c r="W685" s="11"/>
      <c r="X685" s="65"/>
      <c r="Y685" s="65"/>
      <c r="Z685" s="65"/>
      <c r="AA685" s="65"/>
      <c r="AB685" s="65"/>
      <c r="AC685" s="11"/>
      <c r="AD685" s="11"/>
      <c r="AE685" s="11"/>
      <c r="AF685" s="11"/>
      <c r="AG685" s="11"/>
      <c r="AH685" s="11"/>
      <c r="AI685" s="11"/>
      <c r="AJ685" s="11"/>
      <c r="AK685" s="11"/>
      <c r="AL685" s="11"/>
      <c r="AM685" s="11"/>
      <c r="AN685" s="11"/>
      <c r="AO685" s="11"/>
      <c r="AP685" s="11"/>
      <c r="AQ685" s="11"/>
      <c r="AR685" s="11"/>
      <c r="AS685" s="11"/>
      <c r="AT685" s="11"/>
      <c r="AU685" s="11"/>
      <c r="AV685" s="11"/>
      <c r="AW685" s="11"/>
      <c r="AX685" s="11"/>
      <c r="AY685" s="11"/>
      <c r="AZ685" s="11"/>
      <c r="BA685" s="11"/>
      <c r="BB685" s="11"/>
      <c r="BC685" s="11"/>
      <c r="BD685" s="11"/>
      <c r="BE685" s="11"/>
      <c r="BF685" s="11"/>
      <c r="BG685" s="11"/>
      <c r="BH685" s="11"/>
      <c r="BI685" s="11"/>
      <c r="BJ685" s="11"/>
      <c r="BK685" s="11"/>
      <c r="BL685" s="11"/>
      <c r="BM685" s="11"/>
      <c r="BN685" s="11"/>
      <c r="BO685" s="11"/>
      <c r="BP685" s="11"/>
      <c r="BQ685" s="11"/>
      <c r="BR685" s="11"/>
      <c r="BS685" s="11"/>
      <c r="BT685" s="11"/>
      <c r="BU685" s="65"/>
      <c r="BV685" s="11"/>
      <c r="BW685" s="11"/>
      <c r="BX685" s="11"/>
      <c r="BY685" s="11"/>
      <c r="BZ685" s="11"/>
      <c r="CA685" s="11"/>
      <c r="CB685" s="11"/>
      <c r="CC685" s="11"/>
      <c r="CD685" s="11"/>
      <c r="CE685" s="11"/>
      <c r="CF685" s="11"/>
      <c r="CG685" s="11"/>
      <c r="CH685" s="11"/>
      <c r="CI685" s="11"/>
      <c r="CJ685" s="11"/>
      <c r="CK685" s="11"/>
      <c r="CL685" s="11"/>
      <c r="CM685" s="11"/>
      <c r="CN685" s="11"/>
      <c r="CO685" s="11"/>
      <c r="CP685" s="11"/>
      <c r="CQ685" s="11"/>
      <c r="CR685" s="11"/>
      <c r="CS685" s="11"/>
      <c r="CT685" s="11"/>
      <c r="CU685" s="11"/>
      <c r="CV685" s="11"/>
      <c r="CW685" s="11"/>
      <c r="CX685" s="11"/>
      <c r="CY685" s="11"/>
      <c r="CZ685" s="11"/>
      <c r="DA685" s="11"/>
      <c r="DB685" s="11"/>
      <c r="DC685" s="11"/>
      <c r="DD685" s="11"/>
      <c r="DE685" s="11"/>
      <c r="DF685" s="11"/>
      <c r="DG685" s="11"/>
      <c r="DH685" s="11"/>
      <c r="DI685" s="11"/>
      <c r="DJ685" s="11"/>
      <c r="DK685" s="11"/>
      <c r="DL685" s="11"/>
      <c r="DM685" s="11"/>
      <c r="DN685" s="11"/>
      <c r="DO685" s="11"/>
      <c r="DP685" s="11"/>
      <c r="DQ685" s="11"/>
      <c r="DR685" s="11"/>
      <c r="DS685" s="11"/>
      <c r="DT685" s="11"/>
      <c r="DU685" s="11"/>
      <c r="DV685" s="11"/>
      <c r="DW685" s="11"/>
      <c r="DX685" s="11"/>
    </row>
    <row r="686" spans="6:128" ht="12.75">
      <c r="F686" s="11"/>
      <c r="G686" s="9">
        <f t="shared" si="99"/>
        <v>683</v>
      </c>
      <c r="H686" s="8">
        <f t="shared" si="95"/>
        <v>158.68622621910896</v>
      </c>
      <c r="I686" s="8">
        <f t="shared" si="97"/>
        <v>-20.461710787169626</v>
      </c>
      <c r="J686" s="8">
        <f t="shared" si="96"/>
        <v>27.153607341607973</v>
      </c>
      <c r="K686" s="8">
        <f t="shared" si="98"/>
        <v>185.83983356071693</v>
      </c>
      <c r="L686" s="8">
        <v>4</v>
      </c>
      <c r="M686" s="8">
        <v>76</v>
      </c>
      <c r="N686" s="8"/>
      <c r="O686" s="8"/>
      <c r="P686" s="64"/>
      <c r="Q686" s="11"/>
      <c r="R686" s="65"/>
      <c r="S686" s="65"/>
      <c r="T686" s="11"/>
      <c r="U686" s="65"/>
      <c r="V686" s="65"/>
      <c r="W686" s="11"/>
      <c r="X686" s="65"/>
      <c r="Y686" s="65"/>
      <c r="Z686" s="65"/>
      <c r="AA686" s="65"/>
      <c r="AB686" s="65"/>
      <c r="AC686" s="11"/>
      <c r="AD686" s="11"/>
      <c r="AE686" s="11"/>
      <c r="AF686" s="11"/>
      <c r="AG686" s="11"/>
      <c r="AH686" s="11"/>
      <c r="AI686" s="11"/>
      <c r="AJ686" s="11"/>
      <c r="AK686" s="11"/>
      <c r="AL686" s="11"/>
      <c r="AM686" s="11"/>
      <c r="AN686" s="11"/>
      <c r="AO686" s="11"/>
      <c r="AP686" s="11"/>
      <c r="AQ686" s="11"/>
      <c r="AR686" s="11"/>
      <c r="AS686" s="11"/>
      <c r="AT686" s="11"/>
      <c r="AU686" s="11"/>
      <c r="AV686" s="11"/>
      <c r="AW686" s="11"/>
      <c r="AX686" s="11"/>
      <c r="AY686" s="11"/>
      <c r="AZ686" s="11"/>
      <c r="BA686" s="11"/>
      <c r="BB686" s="11"/>
      <c r="BC686" s="11"/>
      <c r="BD686" s="11"/>
      <c r="BE686" s="11"/>
      <c r="BF686" s="11"/>
      <c r="BG686" s="11"/>
      <c r="BH686" s="11"/>
      <c r="BI686" s="11"/>
      <c r="BJ686" s="11"/>
      <c r="BK686" s="11"/>
      <c r="BL686" s="11"/>
      <c r="BM686" s="11"/>
      <c r="BN686" s="11"/>
      <c r="BO686" s="11"/>
      <c r="BP686" s="11"/>
      <c r="BQ686" s="11"/>
      <c r="BR686" s="11"/>
      <c r="BS686" s="11"/>
      <c r="BT686" s="11"/>
      <c r="BU686" s="65"/>
      <c r="BV686" s="11"/>
      <c r="BW686" s="11"/>
      <c r="BX686" s="11"/>
      <c r="BY686" s="11"/>
      <c r="BZ686" s="11"/>
      <c r="CA686" s="11"/>
      <c r="CB686" s="11"/>
      <c r="CC686" s="11"/>
      <c r="CD686" s="11"/>
      <c r="CE686" s="11"/>
      <c r="CF686" s="11"/>
      <c r="CG686" s="11"/>
      <c r="CH686" s="11"/>
      <c r="CI686" s="11"/>
      <c r="CJ686" s="11"/>
      <c r="CK686" s="11"/>
      <c r="CL686" s="11"/>
      <c r="CM686" s="11"/>
      <c r="CN686" s="11"/>
      <c r="CO686" s="11"/>
      <c r="CP686" s="11"/>
      <c r="CQ686" s="11"/>
      <c r="CR686" s="11"/>
      <c r="CS686" s="11"/>
      <c r="CT686" s="11"/>
      <c r="CU686" s="11"/>
      <c r="CV686" s="11"/>
      <c r="CW686" s="11"/>
      <c r="CX686" s="11"/>
      <c r="CY686" s="11"/>
      <c r="CZ686" s="11"/>
      <c r="DA686" s="11"/>
      <c r="DB686" s="11"/>
      <c r="DC686" s="11"/>
      <c r="DD686" s="11"/>
      <c r="DE686" s="11"/>
      <c r="DF686" s="11"/>
      <c r="DG686" s="11"/>
      <c r="DH686" s="11"/>
      <c r="DI686" s="11"/>
      <c r="DJ686" s="11"/>
      <c r="DK686" s="11"/>
      <c r="DL686" s="11"/>
      <c r="DM686" s="11"/>
      <c r="DN686" s="11"/>
      <c r="DO686" s="11"/>
      <c r="DP686" s="11"/>
      <c r="DQ686" s="11"/>
      <c r="DR686" s="11"/>
      <c r="DS686" s="11"/>
      <c r="DT686" s="11"/>
      <c r="DU686" s="11"/>
      <c r="DV686" s="11"/>
      <c r="DW686" s="11"/>
      <c r="DX686" s="11"/>
    </row>
    <row r="687" spans="6:128" ht="12.75">
      <c r="F687" s="11"/>
      <c r="G687" s="9">
        <f t="shared" si="99"/>
        <v>684</v>
      </c>
      <c r="H687" s="8">
        <f t="shared" si="95"/>
        <v>158.74700571270225</v>
      </c>
      <c r="I687" s="8">
        <f t="shared" si="97"/>
        <v>-19.984698577944098</v>
      </c>
      <c r="J687" s="8">
        <f t="shared" si="96"/>
        <v>27.5065778087482</v>
      </c>
      <c r="K687" s="8">
        <f t="shared" si="98"/>
        <v>186.25358352145045</v>
      </c>
      <c r="L687" s="8">
        <v>5</v>
      </c>
      <c r="M687" s="8">
        <v>75</v>
      </c>
      <c r="N687" s="8"/>
      <c r="O687" s="8"/>
      <c r="P687" s="64"/>
      <c r="Q687" s="11"/>
      <c r="R687" s="65"/>
      <c r="S687" s="65"/>
      <c r="T687" s="11"/>
      <c r="U687" s="65"/>
      <c r="V687" s="65"/>
      <c r="W687" s="11"/>
      <c r="X687" s="65"/>
      <c r="Y687" s="65"/>
      <c r="Z687" s="65"/>
      <c r="AA687" s="65"/>
      <c r="AB687" s="65"/>
      <c r="AC687" s="11"/>
      <c r="AD687" s="11"/>
      <c r="AE687" s="11"/>
      <c r="AF687" s="11"/>
      <c r="AG687" s="11"/>
      <c r="AH687" s="11"/>
      <c r="AI687" s="11"/>
      <c r="AJ687" s="11"/>
      <c r="AK687" s="11"/>
      <c r="AL687" s="11"/>
      <c r="AM687" s="11"/>
      <c r="AN687" s="11"/>
      <c r="AO687" s="11"/>
      <c r="AP687" s="11"/>
      <c r="AQ687" s="11"/>
      <c r="AR687" s="11"/>
      <c r="AS687" s="11"/>
      <c r="AT687" s="11"/>
      <c r="AU687" s="11"/>
      <c r="AV687" s="11"/>
      <c r="AW687" s="11"/>
      <c r="AX687" s="11"/>
      <c r="AY687" s="11"/>
      <c r="AZ687" s="11"/>
      <c r="BA687" s="11"/>
      <c r="BB687" s="11"/>
      <c r="BC687" s="11"/>
      <c r="BD687" s="11"/>
      <c r="BE687" s="11"/>
      <c r="BF687" s="11"/>
      <c r="BG687" s="11"/>
      <c r="BH687" s="11"/>
      <c r="BI687" s="11"/>
      <c r="BJ687" s="11"/>
      <c r="BK687" s="11"/>
      <c r="BL687" s="11"/>
      <c r="BM687" s="11"/>
      <c r="BN687" s="11"/>
      <c r="BO687" s="11"/>
      <c r="BP687" s="11"/>
      <c r="BQ687" s="11"/>
      <c r="BR687" s="11"/>
      <c r="BS687" s="11"/>
      <c r="BT687" s="11"/>
      <c r="BU687" s="65"/>
      <c r="BV687" s="11"/>
      <c r="BW687" s="11"/>
      <c r="BX687" s="11"/>
      <c r="BY687" s="11"/>
      <c r="BZ687" s="11"/>
      <c r="CA687" s="11"/>
      <c r="CB687" s="11"/>
      <c r="CC687" s="11"/>
      <c r="CD687" s="11"/>
      <c r="CE687" s="11"/>
      <c r="CF687" s="11"/>
      <c r="CG687" s="11"/>
      <c r="CH687" s="11"/>
      <c r="CI687" s="11"/>
      <c r="CJ687" s="11"/>
      <c r="CK687" s="11"/>
      <c r="CL687" s="11"/>
      <c r="CM687" s="11"/>
      <c r="CN687" s="11"/>
      <c r="CO687" s="11"/>
      <c r="CP687" s="11"/>
      <c r="CQ687" s="11"/>
      <c r="CR687" s="11"/>
      <c r="CS687" s="11"/>
      <c r="CT687" s="11"/>
      <c r="CU687" s="11"/>
      <c r="CV687" s="11"/>
      <c r="CW687" s="11"/>
      <c r="CX687" s="11"/>
      <c r="CY687" s="11"/>
      <c r="CZ687" s="11"/>
      <c r="DA687" s="11"/>
      <c r="DB687" s="11"/>
      <c r="DC687" s="11"/>
      <c r="DD687" s="11"/>
      <c r="DE687" s="11"/>
      <c r="DF687" s="11"/>
      <c r="DG687" s="11"/>
      <c r="DH687" s="11"/>
      <c r="DI687" s="11"/>
      <c r="DJ687" s="11"/>
      <c r="DK687" s="11"/>
      <c r="DL687" s="11"/>
      <c r="DM687" s="11"/>
      <c r="DN687" s="11"/>
      <c r="DO687" s="11"/>
      <c r="DP687" s="11"/>
      <c r="DQ687" s="11"/>
      <c r="DR687" s="11"/>
      <c r="DS687" s="11"/>
      <c r="DT687" s="11"/>
      <c r="DU687" s="11"/>
      <c r="DV687" s="11"/>
      <c r="DW687" s="11"/>
      <c r="DX687" s="11"/>
    </row>
    <row r="688" spans="6:128" ht="12.75">
      <c r="F688" s="11"/>
      <c r="G688" s="9">
        <f t="shared" si="99"/>
        <v>685</v>
      </c>
      <c r="H688" s="8">
        <f t="shared" si="95"/>
        <v>158.80707680340393</v>
      </c>
      <c r="I688" s="8">
        <f t="shared" si="97"/>
        <v>-19.50159883593561</v>
      </c>
      <c r="J688" s="8">
        <f t="shared" si="96"/>
        <v>27.85116950582569</v>
      </c>
      <c r="K688" s="8">
        <f t="shared" si="98"/>
        <v>186.6582463092296</v>
      </c>
      <c r="L688" s="8">
        <v>6</v>
      </c>
      <c r="M688" s="8">
        <v>74</v>
      </c>
      <c r="N688" s="8"/>
      <c r="O688" s="8"/>
      <c r="P688" s="64"/>
      <c r="Q688" s="11"/>
      <c r="R688" s="65"/>
      <c r="S688" s="65"/>
      <c r="T688" s="11"/>
      <c r="U688" s="65"/>
      <c r="V688" s="65"/>
      <c r="W688" s="11"/>
      <c r="X688" s="65"/>
      <c r="Y688" s="65"/>
      <c r="Z688" s="65"/>
      <c r="AA688" s="65"/>
      <c r="AB688" s="65"/>
      <c r="AC688" s="11"/>
      <c r="AD688" s="11"/>
      <c r="AE688" s="11"/>
      <c r="AF688" s="11"/>
      <c r="AG688" s="11"/>
      <c r="AH688" s="11"/>
      <c r="AI688" s="11"/>
      <c r="AJ688" s="11"/>
      <c r="AK688" s="11"/>
      <c r="AL688" s="11"/>
      <c r="AM688" s="11"/>
      <c r="AN688" s="11"/>
      <c r="AO688" s="11"/>
      <c r="AP688" s="11"/>
      <c r="AQ688" s="11"/>
      <c r="AR688" s="11"/>
      <c r="AS688" s="11"/>
      <c r="AT688" s="11"/>
      <c r="AU688" s="11"/>
      <c r="AV688" s="11"/>
      <c r="AW688" s="11"/>
      <c r="AX688" s="11"/>
      <c r="AY688" s="11"/>
      <c r="AZ688" s="11"/>
      <c r="BA688" s="11"/>
      <c r="BB688" s="11"/>
      <c r="BC688" s="11"/>
      <c r="BD688" s="11"/>
      <c r="BE688" s="11"/>
      <c r="BF688" s="11"/>
      <c r="BG688" s="11"/>
      <c r="BH688" s="11"/>
      <c r="BI688" s="11"/>
      <c r="BJ688" s="11"/>
      <c r="BK688" s="11"/>
      <c r="BL688" s="11"/>
      <c r="BM688" s="11"/>
      <c r="BN688" s="11"/>
      <c r="BO688" s="11"/>
      <c r="BP688" s="11"/>
      <c r="BQ688" s="11"/>
      <c r="BR688" s="11"/>
      <c r="BS688" s="11"/>
      <c r="BT688" s="11"/>
      <c r="BU688" s="65"/>
      <c r="BV688" s="11"/>
      <c r="BW688" s="11"/>
      <c r="BX688" s="11"/>
      <c r="BY688" s="11"/>
      <c r="BZ688" s="11"/>
      <c r="CA688" s="11"/>
      <c r="CB688" s="11"/>
      <c r="CC688" s="11"/>
      <c r="CD688" s="11"/>
      <c r="CE688" s="11"/>
      <c r="CF688" s="11"/>
      <c r="CG688" s="11"/>
      <c r="CH688" s="11"/>
      <c r="CI688" s="11"/>
      <c r="CJ688" s="11"/>
      <c r="CK688" s="11"/>
      <c r="CL688" s="11"/>
      <c r="CM688" s="11"/>
      <c r="CN688" s="11"/>
      <c r="CO688" s="11"/>
      <c r="CP688" s="11"/>
      <c r="CQ688" s="11"/>
      <c r="CR688" s="11"/>
      <c r="CS688" s="11"/>
      <c r="CT688" s="11"/>
      <c r="CU688" s="11"/>
      <c r="CV688" s="11"/>
      <c r="CW688" s="11"/>
      <c r="CX688" s="11"/>
      <c r="CY688" s="11"/>
      <c r="CZ688" s="11"/>
      <c r="DA688" s="11"/>
      <c r="DB688" s="11"/>
      <c r="DC688" s="11"/>
      <c r="DD688" s="11"/>
      <c r="DE688" s="11"/>
      <c r="DF688" s="11"/>
      <c r="DG688" s="11"/>
      <c r="DH688" s="11"/>
      <c r="DI688" s="11"/>
      <c r="DJ688" s="11"/>
      <c r="DK688" s="11"/>
      <c r="DL688" s="11"/>
      <c r="DM688" s="11"/>
      <c r="DN688" s="11"/>
      <c r="DO688" s="11"/>
      <c r="DP688" s="11"/>
      <c r="DQ688" s="11"/>
      <c r="DR688" s="11"/>
      <c r="DS688" s="11"/>
      <c r="DT688" s="11"/>
      <c r="DU688" s="11"/>
      <c r="DV688" s="11"/>
      <c r="DW688" s="11"/>
      <c r="DX688" s="11"/>
    </row>
    <row r="689" spans="6:128" ht="12.75">
      <c r="F689" s="11"/>
      <c r="G689" s="9">
        <f t="shared" si="99"/>
        <v>686</v>
      </c>
      <c r="H689" s="8">
        <f t="shared" si="95"/>
        <v>158.86636714860197</v>
      </c>
      <c r="I689" s="8">
        <f t="shared" si="97"/>
        <v>-19.012558718005366</v>
      </c>
      <c r="J689" s="8">
        <f t="shared" si="96"/>
        <v>28.187277466871436</v>
      </c>
      <c r="K689" s="8">
        <f t="shared" si="98"/>
        <v>187.0536446154734</v>
      </c>
      <c r="L689" s="8">
        <v>7</v>
      </c>
      <c r="M689" s="8">
        <v>73</v>
      </c>
      <c r="N689" s="8"/>
      <c r="O689" s="8"/>
      <c r="P689" s="64"/>
      <c r="Q689" s="11"/>
      <c r="R689" s="65"/>
      <c r="S689" s="65"/>
      <c r="T689" s="11"/>
      <c r="U689" s="65"/>
      <c r="V689" s="65"/>
      <c r="W689" s="11"/>
      <c r="X689" s="65"/>
      <c r="Y689" s="65"/>
      <c r="Z689" s="65"/>
      <c r="AA689" s="65"/>
      <c r="AB689" s="65"/>
      <c r="AC689" s="11"/>
      <c r="AD689" s="11"/>
      <c r="AE689" s="11"/>
      <c r="AF689" s="11"/>
      <c r="AG689" s="11"/>
      <c r="AH689" s="11"/>
      <c r="AI689" s="11"/>
      <c r="AJ689" s="11"/>
      <c r="AK689" s="11"/>
      <c r="AL689" s="11"/>
      <c r="AM689" s="11"/>
      <c r="AN689" s="11"/>
      <c r="AO689" s="11"/>
      <c r="AP689" s="11"/>
      <c r="AQ689" s="11"/>
      <c r="AR689" s="11"/>
      <c r="AS689" s="11"/>
      <c r="AT689" s="11"/>
      <c r="AU689" s="11"/>
      <c r="AV689" s="11"/>
      <c r="AW689" s="11"/>
      <c r="AX689" s="11"/>
      <c r="AY689" s="11"/>
      <c r="AZ689" s="11"/>
      <c r="BA689" s="11"/>
      <c r="BB689" s="11"/>
      <c r="BC689" s="11"/>
      <c r="BD689" s="11"/>
      <c r="BE689" s="11"/>
      <c r="BF689" s="11"/>
      <c r="BG689" s="11"/>
      <c r="BH689" s="11"/>
      <c r="BI689" s="11"/>
      <c r="BJ689" s="11"/>
      <c r="BK689" s="11"/>
      <c r="BL689" s="11"/>
      <c r="BM689" s="11"/>
      <c r="BN689" s="11"/>
      <c r="BO689" s="11"/>
      <c r="BP689" s="11"/>
      <c r="BQ689" s="11"/>
      <c r="BR689" s="11"/>
      <c r="BS689" s="11"/>
      <c r="BT689" s="11"/>
      <c r="BU689" s="65"/>
      <c r="BV689" s="11"/>
      <c r="BW689" s="11"/>
      <c r="BX689" s="11"/>
      <c r="BY689" s="11"/>
      <c r="BZ689" s="11"/>
      <c r="CA689" s="11"/>
      <c r="CB689" s="11"/>
      <c r="CC689" s="11"/>
      <c r="CD689" s="11"/>
      <c r="CE689" s="11"/>
      <c r="CF689" s="11"/>
      <c r="CG689" s="11"/>
      <c r="CH689" s="11"/>
      <c r="CI689" s="11"/>
      <c r="CJ689" s="11"/>
      <c r="CK689" s="11"/>
      <c r="CL689" s="11"/>
      <c r="CM689" s="11"/>
      <c r="CN689" s="11"/>
      <c r="CO689" s="11"/>
      <c r="CP689" s="11"/>
      <c r="CQ689" s="11"/>
      <c r="CR689" s="11"/>
      <c r="CS689" s="11"/>
      <c r="CT689" s="11"/>
      <c r="CU689" s="11"/>
      <c r="CV689" s="11"/>
      <c r="CW689" s="11"/>
      <c r="CX689" s="11"/>
      <c r="CY689" s="11"/>
      <c r="CZ689" s="11"/>
      <c r="DA689" s="11"/>
      <c r="DB689" s="11"/>
      <c r="DC689" s="11"/>
      <c r="DD689" s="11"/>
      <c r="DE689" s="11"/>
      <c r="DF689" s="11"/>
      <c r="DG689" s="11"/>
      <c r="DH689" s="11"/>
      <c r="DI689" s="11"/>
      <c r="DJ689" s="11"/>
      <c r="DK689" s="11"/>
      <c r="DL689" s="11"/>
      <c r="DM689" s="11"/>
      <c r="DN689" s="11"/>
      <c r="DO689" s="11"/>
      <c r="DP689" s="11"/>
      <c r="DQ689" s="11"/>
      <c r="DR689" s="11"/>
      <c r="DS689" s="11"/>
      <c r="DT689" s="11"/>
      <c r="DU689" s="11"/>
      <c r="DV689" s="11"/>
      <c r="DW689" s="11"/>
      <c r="DX689" s="11"/>
    </row>
    <row r="690" spans="6:128" ht="12.75">
      <c r="F690" s="11"/>
      <c r="G690" s="9">
        <f t="shared" si="99"/>
        <v>687</v>
      </c>
      <c r="H690" s="8">
        <f t="shared" si="95"/>
        <v>158.92480542601842</v>
      </c>
      <c r="I690" s="8">
        <f t="shared" si="97"/>
        <v>-18.517727190510925</v>
      </c>
      <c r="J690" s="8">
        <f t="shared" si="96"/>
        <v>28.514799310144415</v>
      </c>
      <c r="K690" s="8">
        <f t="shared" si="98"/>
        <v>187.43960473616283</v>
      </c>
      <c r="L690" s="8">
        <v>8</v>
      </c>
      <c r="M690" s="8">
        <v>72</v>
      </c>
      <c r="N690" s="8"/>
      <c r="O690" s="8"/>
      <c r="P690" s="64"/>
      <c r="Q690" s="11"/>
      <c r="R690" s="65"/>
      <c r="S690" s="65"/>
      <c r="T690" s="11"/>
      <c r="U690" s="65"/>
      <c r="V690" s="65"/>
      <c r="W690" s="11"/>
      <c r="X690" s="65"/>
      <c r="Y690" s="65"/>
      <c r="Z690" s="65"/>
      <c r="AA690" s="65"/>
      <c r="AB690" s="65"/>
      <c r="AC690" s="11"/>
      <c r="AD690" s="11"/>
      <c r="AE690" s="11"/>
      <c r="AF690" s="11"/>
      <c r="AG690" s="11"/>
      <c r="AH690" s="11"/>
      <c r="AI690" s="11"/>
      <c r="AJ690" s="11"/>
      <c r="AK690" s="11"/>
      <c r="AL690" s="11"/>
      <c r="AM690" s="11"/>
      <c r="AN690" s="11"/>
      <c r="AO690" s="11"/>
      <c r="AP690" s="11"/>
      <c r="AQ690" s="11"/>
      <c r="AR690" s="11"/>
      <c r="AS690" s="11"/>
      <c r="AT690" s="11"/>
      <c r="AU690" s="11"/>
      <c r="AV690" s="11"/>
      <c r="AW690" s="11"/>
      <c r="AX690" s="11"/>
      <c r="AY690" s="11"/>
      <c r="AZ690" s="11"/>
      <c r="BA690" s="11"/>
      <c r="BB690" s="11"/>
      <c r="BC690" s="11"/>
      <c r="BD690" s="11"/>
      <c r="BE690" s="11"/>
      <c r="BF690" s="11"/>
      <c r="BG690" s="11"/>
      <c r="BH690" s="11"/>
      <c r="BI690" s="11"/>
      <c r="BJ690" s="11"/>
      <c r="BK690" s="11"/>
      <c r="BL690" s="11"/>
      <c r="BM690" s="11"/>
      <c r="BN690" s="11"/>
      <c r="BO690" s="11"/>
      <c r="BP690" s="11"/>
      <c r="BQ690" s="11"/>
      <c r="BR690" s="11"/>
      <c r="BS690" s="11"/>
      <c r="BT690" s="11"/>
      <c r="BU690" s="65"/>
      <c r="BV690" s="11"/>
      <c r="BW690" s="11"/>
      <c r="BX690" s="11"/>
      <c r="BY690" s="11"/>
      <c r="BZ690" s="11"/>
      <c r="CA690" s="11"/>
      <c r="CB690" s="11"/>
      <c r="CC690" s="11"/>
      <c r="CD690" s="11"/>
      <c r="CE690" s="11"/>
      <c r="CF690" s="11"/>
      <c r="CG690" s="11"/>
      <c r="CH690" s="11"/>
      <c r="CI690" s="11"/>
      <c r="CJ690" s="11"/>
      <c r="CK690" s="11"/>
      <c r="CL690" s="11"/>
      <c r="CM690" s="11"/>
      <c r="CN690" s="11"/>
      <c r="CO690" s="11"/>
      <c r="CP690" s="11"/>
      <c r="CQ690" s="11"/>
      <c r="CR690" s="11"/>
      <c r="CS690" s="11"/>
      <c r="CT690" s="11"/>
      <c r="CU690" s="11"/>
      <c r="CV690" s="11"/>
      <c r="CW690" s="11"/>
      <c r="CX690" s="11"/>
      <c r="CY690" s="11"/>
      <c r="CZ690" s="11"/>
      <c r="DA690" s="11"/>
      <c r="DB690" s="11"/>
      <c r="DC690" s="11"/>
      <c r="DD690" s="11"/>
      <c r="DE690" s="11"/>
      <c r="DF690" s="11"/>
      <c r="DG690" s="11"/>
      <c r="DH690" s="11"/>
      <c r="DI690" s="11"/>
      <c r="DJ690" s="11"/>
      <c r="DK690" s="11"/>
      <c r="DL690" s="11"/>
      <c r="DM690" s="11"/>
      <c r="DN690" s="11"/>
      <c r="DO690" s="11"/>
      <c r="DP690" s="11"/>
      <c r="DQ690" s="11"/>
      <c r="DR690" s="11"/>
      <c r="DS690" s="11"/>
      <c r="DT690" s="11"/>
      <c r="DU690" s="11"/>
      <c r="DV690" s="11"/>
      <c r="DW690" s="11"/>
      <c r="DX690" s="11"/>
    </row>
    <row r="691" spans="6:128" ht="12.75">
      <c r="F691" s="11"/>
      <c r="G691" s="9">
        <f t="shared" si="99"/>
        <v>688</v>
      </c>
      <c r="H691" s="8">
        <f t="shared" si="95"/>
        <v>158.9823214160747</v>
      </c>
      <c r="I691" s="8">
        <f t="shared" si="97"/>
        <v>-18.017254983929003</v>
      </c>
      <c r="J691" s="8">
        <f t="shared" si="96"/>
        <v>28.83363526931846</v>
      </c>
      <c r="K691" s="8">
        <f t="shared" si="98"/>
        <v>187.81595668539316</v>
      </c>
      <c r="L691" s="8">
        <v>9</v>
      </c>
      <c r="M691" s="8">
        <v>71</v>
      </c>
      <c r="N691" s="8"/>
      <c r="O691" s="8"/>
      <c r="P691" s="64"/>
      <c r="Q691" s="11"/>
      <c r="R691" s="65"/>
      <c r="S691" s="65"/>
      <c r="T691" s="11"/>
      <c r="U691" s="65"/>
      <c r="V691" s="65"/>
      <c r="W691" s="11"/>
      <c r="X691" s="65"/>
      <c r="Y691" s="65"/>
      <c r="Z691" s="65"/>
      <c r="AA691" s="65"/>
      <c r="AB691" s="65"/>
      <c r="AC691" s="11"/>
      <c r="AD691" s="11"/>
      <c r="AE691" s="11"/>
      <c r="AF691" s="11"/>
      <c r="AG691" s="11"/>
      <c r="AH691" s="11"/>
      <c r="AI691" s="11"/>
      <c r="AJ691" s="11"/>
      <c r="AK691" s="11"/>
      <c r="AL691" s="11"/>
      <c r="AM691" s="11"/>
      <c r="AN691" s="11"/>
      <c r="AO691" s="11"/>
      <c r="AP691" s="11"/>
      <c r="AQ691" s="11"/>
      <c r="AR691" s="11"/>
      <c r="AS691" s="11"/>
      <c r="AT691" s="11"/>
      <c r="AU691" s="11"/>
      <c r="AV691" s="11"/>
      <c r="AW691" s="11"/>
      <c r="AX691" s="11"/>
      <c r="AY691" s="11"/>
      <c r="AZ691" s="11"/>
      <c r="BA691" s="11"/>
      <c r="BB691" s="11"/>
      <c r="BC691" s="11"/>
      <c r="BD691" s="11"/>
      <c r="BE691" s="11"/>
      <c r="BF691" s="11"/>
      <c r="BG691" s="11"/>
      <c r="BH691" s="11"/>
      <c r="BI691" s="11"/>
      <c r="BJ691" s="11"/>
      <c r="BK691" s="11"/>
      <c r="BL691" s="11"/>
      <c r="BM691" s="11"/>
      <c r="BN691" s="11"/>
      <c r="BO691" s="11"/>
      <c r="BP691" s="11"/>
      <c r="BQ691" s="11"/>
      <c r="BR691" s="11"/>
      <c r="BS691" s="11"/>
      <c r="BT691" s="11"/>
      <c r="BU691" s="65"/>
      <c r="BV691" s="11"/>
      <c r="BW691" s="11"/>
      <c r="BX691" s="11"/>
      <c r="BY691" s="11"/>
      <c r="BZ691" s="11"/>
      <c r="CA691" s="11"/>
      <c r="CB691" s="11"/>
      <c r="CC691" s="11"/>
      <c r="CD691" s="11"/>
      <c r="CE691" s="11"/>
      <c r="CF691" s="11"/>
      <c r="CG691" s="11"/>
      <c r="CH691" s="11"/>
      <c r="CI691" s="11"/>
      <c r="CJ691" s="11"/>
      <c r="CK691" s="11"/>
      <c r="CL691" s="11"/>
      <c r="CM691" s="11"/>
      <c r="CN691" s="11"/>
      <c r="CO691" s="11"/>
      <c r="CP691" s="11"/>
      <c r="CQ691" s="11"/>
      <c r="CR691" s="11"/>
      <c r="CS691" s="11"/>
      <c r="CT691" s="11"/>
      <c r="CU691" s="11"/>
      <c r="CV691" s="11"/>
      <c r="CW691" s="11"/>
      <c r="CX691" s="11"/>
      <c r="CY691" s="11"/>
      <c r="CZ691" s="11"/>
      <c r="DA691" s="11"/>
      <c r="DB691" s="11"/>
      <c r="DC691" s="11"/>
      <c r="DD691" s="11"/>
      <c r="DE691" s="11"/>
      <c r="DF691" s="11"/>
      <c r="DG691" s="11"/>
      <c r="DH691" s="11"/>
      <c r="DI691" s="11"/>
      <c r="DJ691" s="11"/>
      <c r="DK691" s="11"/>
      <c r="DL691" s="11"/>
      <c r="DM691" s="11"/>
      <c r="DN691" s="11"/>
      <c r="DO691" s="11"/>
      <c r="DP691" s="11"/>
      <c r="DQ691" s="11"/>
      <c r="DR691" s="11"/>
      <c r="DS691" s="11"/>
      <c r="DT691" s="11"/>
      <c r="DU691" s="11"/>
      <c r="DV691" s="11"/>
      <c r="DW691" s="11"/>
      <c r="DX691" s="11"/>
    </row>
    <row r="692" spans="6:128" ht="12.75">
      <c r="F692" s="11"/>
      <c r="G692" s="9">
        <f t="shared" si="99"/>
        <v>689</v>
      </c>
      <c r="H692" s="8">
        <f t="shared" si="95"/>
        <v>159.0388460826167</v>
      </c>
      <c r="I692" s="8">
        <f t="shared" si="97"/>
        <v>-17.51129454694191</v>
      </c>
      <c r="J692" s="8">
        <f t="shared" si="96"/>
        <v>29.143688223871777</v>
      </c>
      <c r="K692" s="8">
        <f t="shared" si="98"/>
        <v>188.18253430648846</v>
      </c>
      <c r="L692" s="8">
        <v>10</v>
      </c>
      <c r="M692" s="8">
        <v>70</v>
      </c>
      <c r="N692" s="8"/>
      <c r="O692" s="8"/>
      <c r="P692" s="64"/>
      <c r="Q692" s="11"/>
      <c r="R692" s="65"/>
      <c r="S692" s="65"/>
      <c r="T692" s="11"/>
      <c r="U692" s="65"/>
      <c r="V692" s="65"/>
      <c r="W692" s="11"/>
      <c r="X692" s="65"/>
      <c r="Y692" s="65"/>
      <c r="Z692" s="65"/>
      <c r="AA692" s="65"/>
      <c r="AB692" s="65"/>
      <c r="AC692" s="11"/>
      <c r="AD692" s="11"/>
      <c r="AE692" s="11"/>
      <c r="AF692" s="11"/>
      <c r="AG692" s="11"/>
      <c r="AH692" s="11"/>
      <c r="AI692" s="11"/>
      <c r="AJ692" s="11"/>
      <c r="AK692" s="11"/>
      <c r="AL692" s="11"/>
      <c r="AM692" s="11"/>
      <c r="AN692" s="11"/>
      <c r="AO692" s="11"/>
      <c r="AP692" s="11"/>
      <c r="AQ692" s="11"/>
      <c r="AR692" s="11"/>
      <c r="AS692" s="11"/>
      <c r="AT692" s="11"/>
      <c r="AU692" s="11"/>
      <c r="AV692" s="11"/>
      <c r="AW692" s="11"/>
      <c r="AX692" s="11"/>
      <c r="AY692" s="11"/>
      <c r="AZ692" s="11"/>
      <c r="BA692" s="11"/>
      <c r="BB692" s="11"/>
      <c r="BC692" s="11"/>
      <c r="BD692" s="11"/>
      <c r="BE692" s="11"/>
      <c r="BF692" s="11"/>
      <c r="BG692" s="11"/>
      <c r="BH692" s="11"/>
      <c r="BI692" s="11"/>
      <c r="BJ692" s="11"/>
      <c r="BK692" s="11"/>
      <c r="BL692" s="11"/>
      <c r="BM692" s="11"/>
      <c r="BN692" s="11"/>
      <c r="BO692" s="11"/>
      <c r="BP692" s="11"/>
      <c r="BQ692" s="11"/>
      <c r="BR692" s="11"/>
      <c r="BS692" s="11"/>
      <c r="BT692" s="11"/>
      <c r="BU692" s="65"/>
      <c r="BV692" s="11"/>
      <c r="BW692" s="11"/>
      <c r="BX692" s="11"/>
      <c r="BY692" s="11"/>
      <c r="BZ692" s="11"/>
      <c r="CA692" s="11"/>
      <c r="CB692" s="11"/>
      <c r="CC692" s="11"/>
      <c r="CD692" s="11"/>
      <c r="CE692" s="11"/>
      <c r="CF692" s="11"/>
      <c r="CG692" s="11"/>
      <c r="CH692" s="11"/>
      <c r="CI692" s="11"/>
      <c r="CJ692" s="11"/>
      <c r="CK692" s="11"/>
      <c r="CL692" s="11"/>
      <c r="CM692" s="11"/>
      <c r="CN692" s="11"/>
      <c r="CO692" s="11"/>
      <c r="CP692" s="11"/>
      <c r="CQ692" s="11"/>
      <c r="CR692" s="11"/>
      <c r="CS692" s="11"/>
      <c r="CT692" s="11"/>
      <c r="CU692" s="11"/>
      <c r="CV692" s="11"/>
      <c r="CW692" s="11"/>
      <c r="CX692" s="11"/>
      <c r="CY692" s="11"/>
      <c r="CZ692" s="11"/>
      <c r="DA692" s="11"/>
      <c r="DB692" s="11"/>
      <c r="DC692" s="11"/>
      <c r="DD692" s="11"/>
      <c r="DE692" s="11"/>
      <c r="DF692" s="11"/>
      <c r="DG692" s="11"/>
      <c r="DH692" s="11"/>
      <c r="DI692" s="11"/>
      <c r="DJ692" s="11"/>
      <c r="DK692" s="11"/>
      <c r="DL692" s="11"/>
      <c r="DM692" s="11"/>
      <c r="DN692" s="11"/>
      <c r="DO692" s="11"/>
      <c r="DP692" s="11"/>
      <c r="DQ692" s="11"/>
      <c r="DR692" s="11"/>
      <c r="DS692" s="11"/>
      <c r="DT692" s="11"/>
      <c r="DU692" s="11"/>
      <c r="DV692" s="11"/>
      <c r="DW692" s="11"/>
      <c r="DX692" s="11"/>
    </row>
    <row r="693" spans="6:128" ht="12.75">
      <c r="F693" s="11"/>
      <c r="G693" s="9">
        <f t="shared" si="99"/>
        <v>690</v>
      </c>
      <c r="H693" s="8">
        <f t="shared" si="95"/>
        <v>159.0943116519255</v>
      </c>
      <c r="I693" s="8">
        <f t="shared" si="97"/>
        <v>-16.999999999999996</v>
      </c>
      <c r="J693" s="8">
        <f t="shared" si="96"/>
        <v>29.444863728670917</v>
      </c>
      <c r="K693" s="8">
        <f t="shared" si="98"/>
        <v>188.53917538059642</v>
      </c>
      <c r="L693" s="8">
        <v>11</v>
      </c>
      <c r="M693" s="8">
        <v>69</v>
      </c>
      <c r="N693" s="8"/>
      <c r="O693" s="8"/>
      <c r="P693" s="64"/>
      <c r="Q693" s="11"/>
      <c r="R693" s="65"/>
      <c r="S693" s="65"/>
      <c r="T693" s="11"/>
      <c r="U693" s="65"/>
      <c r="V693" s="65"/>
      <c r="W693" s="11"/>
      <c r="X693" s="65"/>
      <c r="Y693" s="65"/>
      <c r="Z693" s="65"/>
      <c r="AA693" s="65"/>
      <c r="AB693" s="65"/>
      <c r="AC693" s="11"/>
      <c r="AD693" s="11"/>
      <c r="AE693" s="11"/>
      <c r="AF693" s="11"/>
      <c r="AG693" s="11"/>
      <c r="AH693" s="11"/>
      <c r="AI693" s="11"/>
      <c r="AJ693" s="11"/>
      <c r="AK693" s="11"/>
      <c r="AL693" s="11"/>
      <c r="AM693" s="11"/>
      <c r="AN693" s="11"/>
      <c r="AO693" s="11"/>
      <c r="AP693" s="11"/>
      <c r="AQ693" s="11"/>
      <c r="AR693" s="11"/>
      <c r="AS693" s="11"/>
      <c r="AT693" s="11"/>
      <c r="AU693" s="11"/>
      <c r="AV693" s="11"/>
      <c r="AW693" s="11"/>
      <c r="AX693" s="11"/>
      <c r="AY693" s="11"/>
      <c r="AZ693" s="11"/>
      <c r="BA693" s="11"/>
      <c r="BB693" s="11"/>
      <c r="BC693" s="11"/>
      <c r="BD693" s="11"/>
      <c r="BE693" s="11"/>
      <c r="BF693" s="11"/>
      <c r="BG693" s="11"/>
      <c r="BH693" s="11"/>
      <c r="BI693" s="11"/>
      <c r="BJ693" s="11"/>
      <c r="BK693" s="11"/>
      <c r="BL693" s="11"/>
      <c r="BM693" s="11"/>
      <c r="BN693" s="11"/>
      <c r="BO693" s="11"/>
      <c r="BP693" s="11"/>
      <c r="BQ693" s="11"/>
      <c r="BR693" s="11"/>
      <c r="BS693" s="11"/>
      <c r="BT693" s="11"/>
      <c r="BU693" s="65"/>
      <c r="BV693" s="11"/>
      <c r="BW693" s="11"/>
      <c r="BX693" s="11"/>
      <c r="BY693" s="11"/>
      <c r="BZ693" s="11"/>
      <c r="CA693" s="11"/>
      <c r="CB693" s="11"/>
      <c r="CC693" s="11"/>
      <c r="CD693" s="11"/>
      <c r="CE693" s="11"/>
      <c r="CF693" s="11"/>
      <c r="CG693" s="11"/>
      <c r="CH693" s="11"/>
      <c r="CI693" s="11"/>
      <c r="CJ693" s="11"/>
      <c r="CK693" s="11"/>
      <c r="CL693" s="11"/>
      <c r="CM693" s="11"/>
      <c r="CN693" s="11"/>
      <c r="CO693" s="11"/>
      <c r="CP693" s="11"/>
      <c r="CQ693" s="11"/>
      <c r="CR693" s="11"/>
      <c r="CS693" s="11"/>
      <c r="CT693" s="11"/>
      <c r="CU693" s="11"/>
      <c r="CV693" s="11"/>
      <c r="CW693" s="11"/>
      <c r="CX693" s="11"/>
      <c r="CY693" s="11"/>
      <c r="CZ693" s="11"/>
      <c r="DA693" s="11"/>
      <c r="DB693" s="11"/>
      <c r="DC693" s="11"/>
      <c r="DD693" s="11"/>
      <c r="DE693" s="11"/>
      <c r="DF693" s="11"/>
      <c r="DG693" s="11"/>
      <c r="DH693" s="11"/>
      <c r="DI693" s="11"/>
      <c r="DJ693" s="11"/>
      <c r="DK693" s="11"/>
      <c r="DL693" s="11"/>
      <c r="DM693" s="11"/>
      <c r="DN693" s="11"/>
      <c r="DO693" s="11"/>
      <c r="DP693" s="11"/>
      <c r="DQ693" s="11"/>
      <c r="DR693" s="11"/>
      <c r="DS693" s="11"/>
      <c r="DT693" s="11"/>
      <c r="DU693" s="11"/>
      <c r="DV693" s="11"/>
      <c r="DW693" s="11"/>
      <c r="DX693" s="11"/>
    </row>
    <row r="694" spans="6:128" ht="12.75">
      <c r="F694" s="11"/>
      <c r="G694" s="9">
        <f t="shared" si="99"/>
        <v>691</v>
      </c>
      <c r="H694" s="8">
        <f t="shared" si="95"/>
        <v>159.14865168994297</v>
      </c>
      <c r="I694" s="8">
        <f t="shared" si="97"/>
        <v>-16.48352708837549</v>
      </c>
      <c r="J694" s="8">
        <f t="shared" si="96"/>
        <v>29.73707004273944</v>
      </c>
      <c r="K694" s="8">
        <f t="shared" si="98"/>
        <v>188.8857217326824</v>
      </c>
      <c r="L694" s="8">
        <v>12</v>
      </c>
      <c r="M694" s="8">
        <v>68</v>
      </c>
      <c r="N694" s="8"/>
      <c r="O694" s="8"/>
      <c r="P694" s="64"/>
      <c r="Q694" s="11"/>
      <c r="R694" s="65"/>
      <c r="S694" s="65"/>
      <c r="T694" s="11"/>
      <c r="U694" s="65"/>
      <c r="V694" s="65"/>
      <c r="W694" s="11"/>
      <c r="X694" s="65"/>
      <c r="Y694" s="65"/>
      <c r="Z694" s="65"/>
      <c r="AA694" s="65"/>
      <c r="AB694" s="65"/>
      <c r="AC694" s="11"/>
      <c r="AD694" s="11"/>
      <c r="AE694" s="11"/>
      <c r="AF694" s="11"/>
      <c r="AG694" s="11"/>
      <c r="AH694" s="11"/>
      <c r="AI694" s="11"/>
      <c r="AJ694" s="11"/>
      <c r="AK694" s="11"/>
      <c r="AL694" s="11"/>
      <c r="AM694" s="11"/>
      <c r="AN694" s="11"/>
      <c r="AO694" s="11"/>
      <c r="AP694" s="11"/>
      <c r="AQ694" s="11"/>
      <c r="AR694" s="11"/>
      <c r="AS694" s="11"/>
      <c r="AT694" s="11"/>
      <c r="AU694" s="11"/>
      <c r="AV694" s="11"/>
      <c r="AW694" s="11"/>
      <c r="AX694" s="11"/>
      <c r="AY694" s="11"/>
      <c r="AZ694" s="11"/>
      <c r="BA694" s="11"/>
      <c r="BB694" s="11"/>
      <c r="BC694" s="11"/>
      <c r="BD694" s="11"/>
      <c r="BE694" s="11"/>
      <c r="BF694" s="11"/>
      <c r="BG694" s="11"/>
      <c r="BH694" s="11"/>
      <c r="BI694" s="11"/>
      <c r="BJ694" s="11"/>
      <c r="BK694" s="11"/>
      <c r="BL694" s="11"/>
      <c r="BM694" s="11"/>
      <c r="BN694" s="11"/>
      <c r="BO694" s="11"/>
      <c r="BP694" s="11"/>
      <c r="BQ694" s="11"/>
      <c r="BR694" s="11"/>
      <c r="BS694" s="11"/>
      <c r="BT694" s="11"/>
      <c r="BU694" s="65"/>
      <c r="BV694" s="11"/>
      <c r="BW694" s="11"/>
      <c r="BX694" s="11"/>
      <c r="BY694" s="11"/>
      <c r="BZ694" s="11"/>
      <c r="CA694" s="11"/>
      <c r="CB694" s="11"/>
      <c r="CC694" s="11"/>
      <c r="CD694" s="11"/>
      <c r="CE694" s="11"/>
      <c r="CF694" s="11"/>
      <c r="CG694" s="11"/>
      <c r="CH694" s="11"/>
      <c r="CI694" s="11"/>
      <c r="CJ694" s="11"/>
      <c r="CK694" s="11"/>
      <c r="CL694" s="11"/>
      <c r="CM694" s="11"/>
      <c r="CN694" s="11"/>
      <c r="CO694" s="11"/>
      <c r="CP694" s="11"/>
      <c r="CQ694" s="11"/>
      <c r="CR694" s="11"/>
      <c r="CS694" s="11"/>
      <c r="CT694" s="11"/>
      <c r="CU694" s="11"/>
      <c r="CV694" s="11"/>
      <c r="CW694" s="11"/>
      <c r="CX694" s="11"/>
      <c r="CY694" s="11"/>
      <c r="CZ694" s="11"/>
      <c r="DA694" s="11"/>
      <c r="DB694" s="11"/>
      <c r="DC694" s="11"/>
      <c r="DD694" s="11"/>
      <c r="DE694" s="11"/>
      <c r="DF694" s="11"/>
      <c r="DG694" s="11"/>
      <c r="DH694" s="11"/>
      <c r="DI694" s="11"/>
      <c r="DJ694" s="11"/>
      <c r="DK694" s="11"/>
      <c r="DL694" s="11"/>
      <c r="DM694" s="11"/>
      <c r="DN694" s="11"/>
      <c r="DO694" s="11"/>
      <c r="DP694" s="11"/>
      <c r="DQ694" s="11"/>
      <c r="DR694" s="11"/>
      <c r="DS694" s="11"/>
      <c r="DT694" s="11"/>
      <c r="DU694" s="11"/>
      <c r="DV694" s="11"/>
      <c r="DW694" s="11"/>
      <c r="DX694" s="11"/>
    </row>
    <row r="695" spans="6:128" ht="12.75">
      <c r="F695" s="11"/>
      <c r="G695" s="9">
        <f t="shared" si="99"/>
        <v>692</v>
      </c>
      <c r="H695" s="8">
        <f t="shared" si="95"/>
        <v>159.201801177644</v>
      </c>
      <c r="I695" s="8">
        <f t="shared" si="97"/>
        <v>-15.962033134720295</v>
      </c>
      <c r="J695" s="8">
        <f t="shared" si="96"/>
        <v>30.02021815720351</v>
      </c>
      <c r="K695" s="8">
        <f t="shared" si="98"/>
        <v>189.22201933484752</v>
      </c>
      <c r="L695" s="8">
        <v>13</v>
      </c>
      <c r="M695" s="8">
        <v>67</v>
      </c>
      <c r="N695" s="8"/>
      <c r="O695" s="8"/>
      <c r="P695" s="64"/>
      <c r="Q695" s="11"/>
      <c r="R695" s="65"/>
      <c r="S695" s="65"/>
      <c r="T695" s="11"/>
      <c r="U695" s="65"/>
      <c r="V695" s="65"/>
      <c r="W695" s="11"/>
      <c r="X695" s="65"/>
      <c r="Y695" s="65"/>
      <c r="Z695" s="65"/>
      <c r="AA695" s="65"/>
      <c r="AB695" s="65"/>
      <c r="AC695" s="11"/>
      <c r="AD695" s="11"/>
      <c r="AE695" s="11"/>
      <c r="AF695" s="11"/>
      <c r="AG695" s="11"/>
      <c r="AH695" s="11"/>
      <c r="AI695" s="11"/>
      <c r="AJ695" s="11"/>
      <c r="AK695" s="11"/>
      <c r="AL695" s="11"/>
      <c r="AM695" s="11"/>
      <c r="AN695" s="11"/>
      <c r="AO695" s="11"/>
      <c r="AP695" s="11"/>
      <c r="AQ695" s="11"/>
      <c r="AR695" s="11"/>
      <c r="AS695" s="11"/>
      <c r="AT695" s="11"/>
      <c r="AU695" s="11"/>
      <c r="AV695" s="11"/>
      <c r="AW695" s="11"/>
      <c r="AX695" s="11"/>
      <c r="AY695" s="11"/>
      <c r="AZ695" s="11"/>
      <c r="BA695" s="11"/>
      <c r="BB695" s="11"/>
      <c r="BC695" s="11"/>
      <c r="BD695" s="11"/>
      <c r="BE695" s="11"/>
      <c r="BF695" s="11"/>
      <c r="BG695" s="11"/>
      <c r="BH695" s="11"/>
      <c r="BI695" s="11"/>
      <c r="BJ695" s="11"/>
      <c r="BK695" s="11"/>
      <c r="BL695" s="11"/>
      <c r="BM695" s="11"/>
      <c r="BN695" s="11"/>
      <c r="BO695" s="11"/>
      <c r="BP695" s="11"/>
      <c r="BQ695" s="11"/>
      <c r="BR695" s="11"/>
      <c r="BS695" s="11"/>
      <c r="BT695" s="11"/>
      <c r="BU695" s="65"/>
      <c r="BV695" s="11"/>
      <c r="BW695" s="11"/>
      <c r="BX695" s="11"/>
      <c r="BY695" s="11"/>
      <c r="BZ695" s="11"/>
      <c r="CA695" s="11"/>
      <c r="CB695" s="11"/>
      <c r="CC695" s="11"/>
      <c r="CD695" s="11"/>
      <c r="CE695" s="11"/>
      <c r="CF695" s="11"/>
      <c r="CG695" s="11"/>
      <c r="CH695" s="11"/>
      <c r="CI695" s="11"/>
      <c r="CJ695" s="11"/>
      <c r="CK695" s="11"/>
      <c r="CL695" s="11"/>
      <c r="CM695" s="11"/>
      <c r="CN695" s="11"/>
      <c r="CO695" s="11"/>
      <c r="CP695" s="11"/>
      <c r="CQ695" s="11"/>
      <c r="CR695" s="11"/>
      <c r="CS695" s="11"/>
      <c r="CT695" s="11"/>
      <c r="CU695" s="11"/>
      <c r="CV695" s="11"/>
      <c r="CW695" s="11"/>
      <c r="CX695" s="11"/>
      <c r="CY695" s="11"/>
      <c r="CZ695" s="11"/>
      <c r="DA695" s="11"/>
      <c r="DB695" s="11"/>
      <c r="DC695" s="11"/>
      <c r="DD695" s="11"/>
      <c r="DE695" s="11"/>
      <c r="DF695" s="11"/>
      <c r="DG695" s="11"/>
      <c r="DH695" s="11"/>
      <c r="DI695" s="11"/>
      <c r="DJ695" s="11"/>
      <c r="DK695" s="11"/>
      <c r="DL695" s="11"/>
      <c r="DM695" s="11"/>
      <c r="DN695" s="11"/>
      <c r="DO695" s="11"/>
      <c r="DP695" s="11"/>
      <c r="DQ695" s="11"/>
      <c r="DR695" s="11"/>
      <c r="DS695" s="11"/>
      <c r="DT695" s="11"/>
      <c r="DU695" s="11"/>
      <c r="DV695" s="11"/>
      <c r="DW695" s="11"/>
      <c r="DX695" s="11"/>
    </row>
    <row r="696" spans="6:128" ht="12.75">
      <c r="F696" s="11"/>
      <c r="G696" s="9">
        <f t="shared" si="99"/>
        <v>693</v>
      </c>
      <c r="H696" s="8">
        <f t="shared" si="95"/>
        <v>159.25369658449077</v>
      </c>
      <c r="I696" s="8">
        <f t="shared" si="97"/>
        <v>-15.435676991144632</v>
      </c>
      <c r="J696" s="8">
        <f t="shared" si="96"/>
        <v>30.294221822404484</v>
      </c>
      <c r="K696" s="8">
        <f t="shared" si="98"/>
        <v>189.54791840689526</v>
      </c>
      <c r="L696" s="8">
        <v>14</v>
      </c>
      <c r="M696" s="8">
        <v>66</v>
      </c>
      <c r="N696" s="8"/>
      <c r="O696" s="8"/>
      <c r="P696" s="64"/>
      <c r="Q696" s="11"/>
      <c r="R696" s="65"/>
      <c r="S696" s="65"/>
      <c r="T696" s="11"/>
      <c r="U696" s="65"/>
      <c r="V696" s="65"/>
      <c r="W696" s="11"/>
      <c r="X696" s="65"/>
      <c r="Y696" s="65"/>
      <c r="Z696" s="65"/>
      <c r="AA696" s="65"/>
      <c r="AB696" s="65"/>
      <c r="AC696" s="11"/>
      <c r="AD696" s="11"/>
      <c r="AE696" s="11"/>
      <c r="AF696" s="11"/>
      <c r="AG696" s="11"/>
      <c r="AH696" s="11"/>
      <c r="AI696" s="11"/>
      <c r="AJ696" s="11"/>
      <c r="AK696" s="11"/>
      <c r="AL696" s="11"/>
      <c r="AM696" s="11"/>
      <c r="AN696" s="11"/>
      <c r="AO696" s="11"/>
      <c r="AP696" s="11"/>
      <c r="AQ696" s="11"/>
      <c r="AR696" s="11"/>
      <c r="AS696" s="11"/>
      <c r="AT696" s="11"/>
      <c r="AU696" s="11"/>
      <c r="AV696" s="11"/>
      <c r="AW696" s="11"/>
      <c r="AX696" s="11"/>
      <c r="AY696" s="11"/>
      <c r="AZ696" s="11"/>
      <c r="BA696" s="11"/>
      <c r="BB696" s="11"/>
      <c r="BC696" s="11"/>
      <c r="BD696" s="11"/>
      <c r="BE696" s="11"/>
      <c r="BF696" s="11"/>
      <c r="BG696" s="11"/>
      <c r="BH696" s="11"/>
      <c r="BI696" s="11"/>
      <c r="BJ696" s="11"/>
      <c r="BK696" s="11"/>
      <c r="BL696" s="11"/>
      <c r="BM696" s="11"/>
      <c r="BN696" s="11"/>
      <c r="BO696" s="11"/>
      <c r="BP696" s="11"/>
      <c r="BQ696" s="11"/>
      <c r="BR696" s="11"/>
      <c r="BS696" s="11"/>
      <c r="BT696" s="11"/>
      <c r="BU696" s="65"/>
      <c r="BV696" s="11"/>
      <c r="BW696" s="11"/>
      <c r="BX696" s="11"/>
      <c r="BY696" s="11"/>
      <c r="BZ696" s="11"/>
      <c r="CA696" s="11"/>
      <c r="CB696" s="11"/>
      <c r="CC696" s="11"/>
      <c r="CD696" s="11"/>
      <c r="CE696" s="11"/>
      <c r="CF696" s="11"/>
      <c r="CG696" s="11"/>
      <c r="CH696" s="11"/>
      <c r="CI696" s="11"/>
      <c r="CJ696" s="11"/>
      <c r="CK696" s="11"/>
      <c r="CL696" s="11"/>
      <c r="CM696" s="11"/>
      <c r="CN696" s="11"/>
      <c r="CO696" s="11"/>
      <c r="CP696" s="11"/>
      <c r="CQ696" s="11"/>
      <c r="CR696" s="11"/>
      <c r="CS696" s="11"/>
      <c r="CT696" s="11"/>
      <c r="CU696" s="11"/>
      <c r="CV696" s="11"/>
      <c r="CW696" s="11"/>
      <c r="CX696" s="11"/>
      <c r="CY696" s="11"/>
      <c r="CZ696" s="11"/>
      <c r="DA696" s="11"/>
      <c r="DB696" s="11"/>
      <c r="DC696" s="11"/>
      <c r="DD696" s="11"/>
      <c r="DE696" s="11"/>
      <c r="DF696" s="11"/>
      <c r="DG696" s="11"/>
      <c r="DH696" s="11"/>
      <c r="DI696" s="11"/>
      <c r="DJ696" s="11"/>
      <c r="DK696" s="11"/>
      <c r="DL696" s="11"/>
      <c r="DM696" s="11"/>
      <c r="DN696" s="11"/>
      <c r="DO696" s="11"/>
      <c r="DP696" s="11"/>
      <c r="DQ696" s="11"/>
      <c r="DR696" s="11"/>
      <c r="DS696" s="11"/>
      <c r="DT696" s="11"/>
      <c r="DU696" s="11"/>
      <c r="DV696" s="11"/>
      <c r="DW696" s="11"/>
      <c r="DX696" s="11"/>
    </row>
    <row r="697" spans="6:128" ht="12.75">
      <c r="F697" s="11"/>
      <c r="G697" s="9">
        <f t="shared" si="99"/>
        <v>694</v>
      </c>
      <c r="H697" s="8">
        <f t="shared" si="95"/>
        <v>159.30427593990763</v>
      </c>
      <c r="I697" s="8">
        <f t="shared" si="97"/>
        <v>-14.904618990828652</v>
      </c>
      <c r="J697" s="8">
        <f t="shared" si="96"/>
        <v>30.558997574171666</v>
      </c>
      <c r="K697" s="8">
        <f t="shared" si="98"/>
        <v>189.86327351407928</v>
      </c>
      <c r="L697" s="8">
        <v>15</v>
      </c>
      <c r="M697" s="8">
        <v>65</v>
      </c>
      <c r="N697" s="8"/>
      <c r="O697" s="8"/>
      <c r="P697" s="64"/>
      <c r="Q697" s="11"/>
      <c r="R697" s="65"/>
      <c r="S697" s="65"/>
      <c r="T697" s="11"/>
      <c r="U697" s="65"/>
      <c r="V697" s="65"/>
      <c r="W697" s="11"/>
      <c r="X697" s="65"/>
      <c r="Y697" s="65"/>
      <c r="Z697" s="65"/>
      <c r="AA697" s="65"/>
      <c r="AB697" s="65"/>
      <c r="AC697" s="11"/>
      <c r="AD697" s="11"/>
      <c r="AE697" s="11"/>
      <c r="AF697" s="11"/>
      <c r="AG697" s="11"/>
      <c r="AH697" s="11"/>
      <c r="AI697" s="11"/>
      <c r="AJ697" s="11"/>
      <c r="AK697" s="11"/>
      <c r="AL697" s="11"/>
      <c r="AM697" s="11"/>
      <c r="AN697" s="11"/>
      <c r="AO697" s="11"/>
      <c r="AP697" s="11"/>
      <c r="AQ697" s="11"/>
      <c r="AR697" s="11"/>
      <c r="AS697" s="11"/>
      <c r="AT697" s="11"/>
      <c r="AU697" s="11"/>
      <c r="AV697" s="11"/>
      <c r="AW697" s="11"/>
      <c r="AX697" s="11"/>
      <c r="AY697" s="11"/>
      <c r="AZ697" s="11"/>
      <c r="BA697" s="11"/>
      <c r="BB697" s="11"/>
      <c r="BC697" s="11"/>
      <c r="BD697" s="11"/>
      <c r="BE697" s="11"/>
      <c r="BF697" s="11"/>
      <c r="BG697" s="11"/>
      <c r="BH697" s="11"/>
      <c r="BI697" s="11"/>
      <c r="BJ697" s="11"/>
      <c r="BK697" s="11"/>
      <c r="BL697" s="11"/>
      <c r="BM697" s="11"/>
      <c r="BN697" s="11"/>
      <c r="BO697" s="11"/>
      <c r="BP697" s="11"/>
      <c r="BQ697" s="11"/>
      <c r="BR697" s="11"/>
      <c r="BS697" s="11"/>
      <c r="BT697" s="11"/>
      <c r="BU697" s="65"/>
      <c r="BV697" s="11"/>
      <c r="BW697" s="11"/>
      <c r="BX697" s="11"/>
      <c r="BY697" s="11"/>
      <c r="BZ697" s="11"/>
      <c r="CA697" s="11"/>
      <c r="CB697" s="11"/>
      <c r="CC697" s="11"/>
      <c r="CD697" s="11"/>
      <c r="CE697" s="11"/>
      <c r="CF697" s="11"/>
      <c r="CG697" s="11"/>
      <c r="CH697" s="11"/>
      <c r="CI697" s="11"/>
      <c r="CJ697" s="11"/>
      <c r="CK697" s="11"/>
      <c r="CL697" s="11"/>
      <c r="CM697" s="11"/>
      <c r="CN697" s="11"/>
      <c r="CO697" s="11"/>
      <c r="CP697" s="11"/>
      <c r="CQ697" s="11"/>
      <c r="CR697" s="11"/>
      <c r="CS697" s="11"/>
      <c r="CT697" s="11"/>
      <c r="CU697" s="11"/>
      <c r="CV697" s="11"/>
      <c r="CW697" s="11"/>
      <c r="CX697" s="11"/>
      <c r="CY697" s="11"/>
      <c r="CZ697" s="11"/>
      <c r="DA697" s="11"/>
      <c r="DB697" s="11"/>
      <c r="DC697" s="11"/>
      <c r="DD697" s="11"/>
      <c r="DE697" s="11"/>
      <c r="DF697" s="11"/>
      <c r="DG697" s="11"/>
      <c r="DH697" s="11"/>
      <c r="DI697" s="11"/>
      <c r="DJ697" s="11"/>
      <c r="DK697" s="11"/>
      <c r="DL697" s="11"/>
      <c r="DM697" s="11"/>
      <c r="DN697" s="11"/>
      <c r="DO697" s="11"/>
      <c r="DP697" s="11"/>
      <c r="DQ697" s="11"/>
      <c r="DR697" s="11"/>
      <c r="DS697" s="11"/>
      <c r="DT697" s="11"/>
      <c r="DU697" s="11"/>
      <c r="DV697" s="11"/>
      <c r="DW697" s="11"/>
      <c r="DX697" s="11"/>
    </row>
    <row r="698" spans="6:128" ht="12.75">
      <c r="F698" s="11"/>
      <c r="G698" s="9">
        <f t="shared" si="99"/>
        <v>695</v>
      </c>
      <c r="H698" s="8">
        <f t="shared" si="95"/>
        <v>159.35347890271746</v>
      </c>
      <c r="I698" s="8">
        <f t="shared" si="97"/>
        <v>-14.36902089918378</v>
      </c>
      <c r="J698" s="8">
        <f t="shared" si="96"/>
        <v>30.814464759246096</v>
      </c>
      <c r="K698" s="8">
        <f t="shared" si="98"/>
        <v>190.16794366196356</v>
      </c>
      <c r="L698" s="8">
        <v>16</v>
      </c>
      <c r="M698" s="8">
        <v>64</v>
      </c>
      <c r="N698" s="8"/>
      <c r="O698" s="8"/>
      <c r="P698" s="64"/>
      <c r="Q698" s="11"/>
      <c r="R698" s="65"/>
      <c r="S698" s="65"/>
      <c r="T698" s="11"/>
      <c r="U698" s="65"/>
      <c r="V698" s="65"/>
      <c r="W698" s="11"/>
      <c r="X698" s="65"/>
      <c r="Y698" s="65"/>
      <c r="Z698" s="65"/>
      <c r="AA698" s="65"/>
      <c r="AB698" s="65"/>
      <c r="AC698" s="11"/>
      <c r="AD698" s="11"/>
      <c r="AE698" s="11"/>
      <c r="AF698" s="11"/>
      <c r="AG698" s="11"/>
      <c r="AH698" s="11"/>
      <c r="AI698" s="11"/>
      <c r="AJ698" s="11"/>
      <c r="AK698" s="11"/>
      <c r="AL698" s="11"/>
      <c r="AM698" s="11"/>
      <c r="AN698" s="11"/>
      <c r="AO698" s="11"/>
      <c r="AP698" s="11"/>
      <c r="AQ698" s="11"/>
      <c r="AR698" s="11"/>
      <c r="AS698" s="11"/>
      <c r="AT698" s="11"/>
      <c r="AU698" s="11"/>
      <c r="AV698" s="11"/>
      <c r="AW698" s="11"/>
      <c r="AX698" s="11"/>
      <c r="AY698" s="11"/>
      <c r="AZ698" s="11"/>
      <c r="BA698" s="11"/>
      <c r="BB698" s="11"/>
      <c r="BC698" s="11"/>
      <c r="BD698" s="11"/>
      <c r="BE698" s="11"/>
      <c r="BF698" s="11"/>
      <c r="BG698" s="11"/>
      <c r="BH698" s="11"/>
      <c r="BI698" s="11"/>
      <c r="BJ698" s="11"/>
      <c r="BK698" s="11"/>
      <c r="BL698" s="11"/>
      <c r="BM698" s="11"/>
      <c r="BN698" s="11"/>
      <c r="BO698" s="11"/>
      <c r="BP698" s="11"/>
      <c r="BQ698" s="11"/>
      <c r="BR698" s="11"/>
      <c r="BS698" s="11"/>
      <c r="BT698" s="11"/>
      <c r="BU698" s="65"/>
      <c r="BV698" s="11"/>
      <c r="BW698" s="11"/>
      <c r="BX698" s="11"/>
      <c r="BY698" s="11"/>
      <c r="BZ698" s="11"/>
      <c r="CA698" s="11"/>
      <c r="CB698" s="11"/>
      <c r="CC698" s="11"/>
      <c r="CD698" s="11"/>
      <c r="CE698" s="11"/>
      <c r="CF698" s="11"/>
      <c r="CG698" s="11"/>
      <c r="CH698" s="11"/>
      <c r="CI698" s="11"/>
      <c r="CJ698" s="11"/>
      <c r="CK698" s="11"/>
      <c r="CL698" s="11"/>
      <c r="CM698" s="11"/>
      <c r="CN698" s="11"/>
      <c r="CO698" s="11"/>
      <c r="CP698" s="11"/>
      <c r="CQ698" s="11"/>
      <c r="CR698" s="11"/>
      <c r="CS698" s="11"/>
      <c r="CT698" s="11"/>
      <c r="CU698" s="11"/>
      <c r="CV698" s="11"/>
      <c r="CW698" s="11"/>
      <c r="CX698" s="11"/>
      <c r="CY698" s="11"/>
      <c r="CZ698" s="11"/>
      <c r="DA698" s="11"/>
      <c r="DB698" s="11"/>
      <c r="DC698" s="11"/>
      <c r="DD698" s="11"/>
      <c r="DE698" s="11"/>
      <c r="DF698" s="11"/>
      <c r="DG698" s="11"/>
      <c r="DH698" s="11"/>
      <c r="DI698" s="11"/>
      <c r="DJ698" s="11"/>
      <c r="DK698" s="11"/>
      <c r="DL698" s="11"/>
      <c r="DM698" s="11"/>
      <c r="DN698" s="11"/>
      <c r="DO698" s="11"/>
      <c r="DP698" s="11"/>
      <c r="DQ698" s="11"/>
      <c r="DR698" s="11"/>
      <c r="DS698" s="11"/>
      <c r="DT698" s="11"/>
      <c r="DU698" s="11"/>
      <c r="DV698" s="11"/>
      <c r="DW698" s="11"/>
      <c r="DX698" s="11"/>
    </row>
    <row r="699" spans="6:128" ht="12.75">
      <c r="F699" s="11"/>
      <c r="G699" s="9">
        <f t="shared" si="99"/>
        <v>696</v>
      </c>
      <c r="H699" s="8">
        <f t="shared" si="95"/>
        <v>159.40124682848443</v>
      </c>
      <c r="I699" s="8">
        <f t="shared" si="97"/>
        <v>-13.82904586457724</v>
      </c>
      <c r="J699" s="8">
        <f t="shared" si="96"/>
        <v>31.060545559848414</v>
      </c>
      <c r="K699" s="8">
        <f t="shared" si="98"/>
        <v>190.46179238833284</v>
      </c>
      <c r="L699" s="8">
        <v>17</v>
      </c>
      <c r="M699" s="8">
        <v>63</v>
      </c>
      <c r="N699" s="8"/>
      <c r="O699" s="8"/>
      <c r="P699" s="64"/>
      <c r="Q699" s="11"/>
      <c r="R699" s="65"/>
      <c r="S699" s="65"/>
      <c r="T699" s="11"/>
      <c r="U699" s="65"/>
      <c r="V699" s="65"/>
      <c r="W699" s="11"/>
      <c r="X699" s="65"/>
      <c r="Y699" s="65"/>
      <c r="Z699" s="65"/>
      <c r="AA699" s="65"/>
      <c r="AB699" s="65"/>
      <c r="AC699" s="11"/>
      <c r="AD699" s="11"/>
      <c r="AE699" s="11"/>
      <c r="AF699" s="11"/>
      <c r="AG699" s="11"/>
      <c r="AH699" s="11"/>
      <c r="AI699" s="11"/>
      <c r="AJ699" s="11"/>
      <c r="AK699" s="11"/>
      <c r="AL699" s="11"/>
      <c r="AM699" s="11"/>
      <c r="AN699" s="11"/>
      <c r="AO699" s="11"/>
      <c r="AP699" s="11"/>
      <c r="AQ699" s="11"/>
      <c r="AR699" s="11"/>
      <c r="AS699" s="11"/>
      <c r="AT699" s="11"/>
      <c r="AU699" s="11"/>
      <c r="AV699" s="11"/>
      <c r="AW699" s="11"/>
      <c r="AX699" s="11"/>
      <c r="AY699" s="11"/>
      <c r="AZ699" s="11"/>
      <c r="BA699" s="11"/>
      <c r="BB699" s="11"/>
      <c r="BC699" s="11"/>
      <c r="BD699" s="11"/>
      <c r="BE699" s="11"/>
      <c r="BF699" s="11"/>
      <c r="BG699" s="11"/>
      <c r="BH699" s="11"/>
      <c r="BI699" s="11"/>
      <c r="BJ699" s="11"/>
      <c r="BK699" s="11"/>
      <c r="BL699" s="11"/>
      <c r="BM699" s="11"/>
      <c r="BN699" s="11"/>
      <c r="BO699" s="11"/>
      <c r="BP699" s="11"/>
      <c r="BQ699" s="11"/>
      <c r="BR699" s="11"/>
      <c r="BS699" s="11"/>
      <c r="BT699" s="11"/>
      <c r="BU699" s="65"/>
      <c r="BV699" s="11"/>
      <c r="BW699" s="11"/>
      <c r="BX699" s="11"/>
      <c r="BY699" s="11"/>
      <c r="BZ699" s="11"/>
      <c r="CA699" s="11"/>
      <c r="CB699" s="11"/>
      <c r="CC699" s="11"/>
      <c r="CD699" s="11"/>
      <c r="CE699" s="11"/>
      <c r="CF699" s="11"/>
      <c r="CG699" s="11"/>
      <c r="CH699" s="11"/>
      <c r="CI699" s="11"/>
      <c r="CJ699" s="11"/>
      <c r="CK699" s="11"/>
      <c r="CL699" s="11"/>
      <c r="CM699" s="11"/>
      <c r="CN699" s="11"/>
      <c r="CO699" s="11"/>
      <c r="CP699" s="11"/>
      <c r="CQ699" s="11"/>
      <c r="CR699" s="11"/>
      <c r="CS699" s="11"/>
      <c r="CT699" s="11"/>
      <c r="CU699" s="11"/>
      <c r="CV699" s="11"/>
      <c r="CW699" s="11"/>
      <c r="CX699" s="11"/>
      <c r="CY699" s="11"/>
      <c r="CZ699" s="11"/>
      <c r="DA699" s="11"/>
      <c r="DB699" s="11"/>
      <c r="DC699" s="11"/>
      <c r="DD699" s="11"/>
      <c r="DE699" s="11"/>
      <c r="DF699" s="11"/>
      <c r="DG699" s="11"/>
      <c r="DH699" s="11"/>
      <c r="DI699" s="11"/>
      <c r="DJ699" s="11"/>
      <c r="DK699" s="11"/>
      <c r="DL699" s="11"/>
      <c r="DM699" s="11"/>
      <c r="DN699" s="11"/>
      <c r="DO699" s="11"/>
      <c r="DP699" s="11"/>
      <c r="DQ699" s="11"/>
      <c r="DR699" s="11"/>
      <c r="DS699" s="11"/>
      <c r="DT699" s="11"/>
      <c r="DU699" s="11"/>
      <c r="DV699" s="11"/>
      <c r="DW699" s="11"/>
      <c r="DX699" s="11"/>
    </row>
    <row r="700" spans="6:128" ht="12.75">
      <c r="F700" s="11"/>
      <c r="G700" s="9">
        <f t="shared" si="99"/>
        <v>697</v>
      </c>
      <c r="H700" s="8">
        <f t="shared" si="95"/>
        <v>159.4475228347098</v>
      </c>
      <c r="I700" s="8">
        <f t="shared" si="97"/>
        <v>-13.284858368635263</v>
      </c>
      <c r="J700" s="8">
        <f t="shared" si="96"/>
        <v>31.29716501738299</v>
      </c>
      <c r="K700" s="8">
        <f t="shared" si="98"/>
        <v>190.74468785209277</v>
      </c>
      <c r="L700" s="8">
        <v>18</v>
      </c>
      <c r="M700" s="8">
        <v>62</v>
      </c>
      <c r="N700" s="8"/>
      <c r="O700" s="8"/>
      <c r="P700" s="64"/>
      <c r="Q700" s="11"/>
      <c r="R700" s="65"/>
      <c r="S700" s="65"/>
      <c r="T700" s="11"/>
      <c r="U700" s="65"/>
      <c r="V700" s="65"/>
      <c r="W700" s="11"/>
      <c r="X700" s="65"/>
      <c r="Y700" s="65"/>
      <c r="Z700" s="65"/>
      <c r="AA700" s="65"/>
      <c r="AB700" s="65"/>
      <c r="AC700" s="11"/>
      <c r="AD700" s="11"/>
      <c r="AE700" s="11"/>
      <c r="AF700" s="11"/>
      <c r="AG700" s="11"/>
      <c r="AH700" s="11"/>
      <c r="AI700" s="11"/>
      <c r="AJ700" s="11"/>
      <c r="AK700" s="11"/>
      <c r="AL700" s="11"/>
      <c r="AM700" s="11"/>
      <c r="AN700" s="11"/>
      <c r="AO700" s="11"/>
      <c r="AP700" s="11"/>
      <c r="AQ700" s="11"/>
      <c r="AR700" s="11"/>
      <c r="AS700" s="11"/>
      <c r="AT700" s="11"/>
      <c r="AU700" s="11"/>
      <c r="AV700" s="11"/>
      <c r="AW700" s="11"/>
      <c r="AX700" s="11"/>
      <c r="AY700" s="11"/>
      <c r="AZ700" s="11"/>
      <c r="BA700" s="11"/>
      <c r="BB700" s="11"/>
      <c r="BC700" s="11"/>
      <c r="BD700" s="11"/>
      <c r="BE700" s="11"/>
      <c r="BF700" s="11"/>
      <c r="BG700" s="11"/>
      <c r="BH700" s="11"/>
      <c r="BI700" s="11"/>
      <c r="BJ700" s="11"/>
      <c r="BK700" s="11"/>
      <c r="BL700" s="11"/>
      <c r="BM700" s="11"/>
      <c r="BN700" s="11"/>
      <c r="BO700" s="11"/>
      <c r="BP700" s="11"/>
      <c r="BQ700" s="11"/>
      <c r="BR700" s="11"/>
      <c r="BS700" s="11"/>
      <c r="BT700" s="11"/>
      <c r="BU700" s="65"/>
      <c r="BV700" s="11"/>
      <c r="BW700" s="11"/>
      <c r="BX700" s="11"/>
      <c r="BY700" s="11"/>
      <c r="BZ700" s="11"/>
      <c r="CA700" s="11"/>
      <c r="CB700" s="11"/>
      <c r="CC700" s="11"/>
      <c r="CD700" s="11"/>
      <c r="CE700" s="11"/>
      <c r="CF700" s="11"/>
      <c r="CG700" s="11"/>
      <c r="CH700" s="11"/>
      <c r="CI700" s="11"/>
      <c r="CJ700" s="11"/>
      <c r="CK700" s="11"/>
      <c r="CL700" s="11"/>
      <c r="CM700" s="11"/>
      <c r="CN700" s="11"/>
      <c r="CO700" s="11"/>
      <c r="CP700" s="11"/>
      <c r="CQ700" s="11"/>
      <c r="CR700" s="11"/>
      <c r="CS700" s="11"/>
      <c r="CT700" s="11"/>
      <c r="CU700" s="11"/>
      <c r="CV700" s="11"/>
      <c r="CW700" s="11"/>
      <c r="CX700" s="11"/>
      <c r="CY700" s="11"/>
      <c r="CZ700" s="11"/>
      <c r="DA700" s="11"/>
      <c r="DB700" s="11"/>
      <c r="DC700" s="11"/>
      <c r="DD700" s="11"/>
      <c r="DE700" s="11"/>
      <c r="DF700" s="11"/>
      <c r="DG700" s="11"/>
      <c r="DH700" s="11"/>
      <c r="DI700" s="11"/>
      <c r="DJ700" s="11"/>
      <c r="DK700" s="11"/>
      <c r="DL700" s="11"/>
      <c r="DM700" s="11"/>
      <c r="DN700" s="11"/>
      <c r="DO700" s="11"/>
      <c r="DP700" s="11"/>
      <c r="DQ700" s="11"/>
      <c r="DR700" s="11"/>
      <c r="DS700" s="11"/>
      <c r="DT700" s="11"/>
      <c r="DU700" s="11"/>
      <c r="DV700" s="11"/>
      <c r="DW700" s="11"/>
      <c r="DX700" s="11"/>
    </row>
    <row r="701" spans="6:128" ht="12.75">
      <c r="F701" s="11"/>
      <c r="G701" s="9">
        <f t="shared" si="99"/>
        <v>698</v>
      </c>
      <c r="H701" s="8">
        <f t="shared" si="95"/>
        <v>159.49225186383111</v>
      </c>
      <c r="I701" s="8">
        <f t="shared" si="97"/>
        <v>-12.736624176141</v>
      </c>
      <c r="J701" s="8">
        <f t="shared" si="96"/>
        <v>31.524251055270778</v>
      </c>
      <c r="K701" s="8">
        <f t="shared" si="98"/>
        <v>191.0165029191019</v>
      </c>
      <c r="L701" s="8">
        <v>19</v>
      </c>
      <c r="M701" s="8">
        <v>61</v>
      </c>
      <c r="N701" s="8"/>
      <c r="O701" s="8"/>
      <c r="P701" s="64"/>
      <c r="Q701" s="11"/>
      <c r="R701" s="65"/>
      <c r="S701" s="65"/>
      <c r="T701" s="11"/>
      <c r="U701" s="65"/>
      <c r="V701" s="65"/>
      <c r="W701" s="11"/>
      <c r="X701" s="65"/>
      <c r="Y701" s="65"/>
      <c r="Z701" s="65"/>
      <c r="AA701" s="65"/>
      <c r="AB701" s="65"/>
      <c r="AC701" s="11"/>
      <c r="AD701" s="11"/>
      <c r="AE701" s="11"/>
      <c r="AF701" s="11"/>
      <c r="AG701" s="11"/>
      <c r="AH701" s="11"/>
      <c r="AI701" s="11"/>
      <c r="AJ701" s="11"/>
      <c r="AK701" s="11"/>
      <c r="AL701" s="11"/>
      <c r="AM701" s="11"/>
      <c r="AN701" s="11"/>
      <c r="AO701" s="11"/>
      <c r="AP701" s="11"/>
      <c r="AQ701" s="11"/>
      <c r="AR701" s="11"/>
      <c r="AS701" s="11"/>
      <c r="AT701" s="11"/>
      <c r="AU701" s="11"/>
      <c r="AV701" s="11"/>
      <c r="AW701" s="11"/>
      <c r="AX701" s="11"/>
      <c r="AY701" s="11"/>
      <c r="AZ701" s="11"/>
      <c r="BA701" s="11"/>
      <c r="BB701" s="11"/>
      <c r="BC701" s="11"/>
      <c r="BD701" s="11"/>
      <c r="BE701" s="11"/>
      <c r="BF701" s="11"/>
      <c r="BG701" s="11"/>
      <c r="BH701" s="11"/>
      <c r="BI701" s="11"/>
      <c r="BJ701" s="11"/>
      <c r="BK701" s="11"/>
      <c r="BL701" s="11"/>
      <c r="BM701" s="11"/>
      <c r="BN701" s="11"/>
      <c r="BO701" s="11"/>
      <c r="BP701" s="11"/>
      <c r="BQ701" s="11"/>
      <c r="BR701" s="11"/>
      <c r="BS701" s="11"/>
      <c r="BT701" s="11"/>
      <c r="BU701" s="65"/>
      <c r="BV701" s="11"/>
      <c r="BW701" s="11"/>
      <c r="BX701" s="11"/>
      <c r="BY701" s="11"/>
      <c r="BZ701" s="11"/>
      <c r="CA701" s="11"/>
      <c r="CB701" s="11"/>
      <c r="CC701" s="11"/>
      <c r="CD701" s="11"/>
      <c r="CE701" s="11"/>
      <c r="CF701" s="11"/>
      <c r="CG701" s="11"/>
      <c r="CH701" s="11"/>
      <c r="CI701" s="11"/>
      <c r="CJ701" s="11"/>
      <c r="CK701" s="11"/>
      <c r="CL701" s="11"/>
      <c r="CM701" s="11"/>
      <c r="CN701" s="11"/>
      <c r="CO701" s="11"/>
      <c r="CP701" s="11"/>
      <c r="CQ701" s="11"/>
      <c r="CR701" s="11"/>
      <c r="CS701" s="11"/>
      <c r="CT701" s="11"/>
      <c r="CU701" s="11"/>
      <c r="CV701" s="11"/>
      <c r="CW701" s="11"/>
      <c r="CX701" s="11"/>
      <c r="CY701" s="11"/>
      <c r="CZ701" s="11"/>
      <c r="DA701" s="11"/>
      <c r="DB701" s="11"/>
      <c r="DC701" s="11"/>
      <c r="DD701" s="11"/>
      <c r="DE701" s="11"/>
      <c r="DF701" s="11"/>
      <c r="DG701" s="11"/>
      <c r="DH701" s="11"/>
      <c r="DI701" s="11"/>
      <c r="DJ701" s="11"/>
      <c r="DK701" s="11"/>
      <c r="DL701" s="11"/>
      <c r="DM701" s="11"/>
      <c r="DN701" s="11"/>
      <c r="DO701" s="11"/>
      <c r="DP701" s="11"/>
      <c r="DQ701" s="11"/>
      <c r="DR701" s="11"/>
      <c r="DS701" s="11"/>
      <c r="DT701" s="11"/>
      <c r="DU701" s="11"/>
      <c r="DV701" s="11"/>
      <c r="DW701" s="11"/>
      <c r="DX701" s="11"/>
    </row>
    <row r="702" spans="6:128" ht="12.75">
      <c r="F702" s="11"/>
      <c r="G702" s="9">
        <f t="shared" si="99"/>
        <v>699</v>
      </c>
      <c r="H702" s="8">
        <f t="shared" si="95"/>
        <v>159.5353807439777</v>
      </c>
      <c r="I702" s="8">
        <f t="shared" si="97"/>
        <v>-12.184510284540234</v>
      </c>
      <c r="J702" s="8">
        <f t="shared" si="96"/>
        <v>31.74173450090485</v>
      </c>
      <c r="K702" s="8">
        <f t="shared" si="98"/>
        <v>191.27711524488254</v>
      </c>
      <c r="L702" s="8">
        <v>20</v>
      </c>
      <c r="M702" s="8">
        <v>60</v>
      </c>
      <c r="N702" s="8"/>
      <c r="O702" s="8"/>
      <c r="P702" s="64"/>
      <c r="Q702" s="11"/>
      <c r="R702" s="65"/>
      <c r="S702" s="65"/>
      <c r="T702" s="11"/>
      <c r="U702" s="65"/>
      <c r="V702" s="65"/>
      <c r="W702" s="11"/>
      <c r="X702" s="65"/>
      <c r="Y702" s="65"/>
      <c r="Z702" s="65"/>
      <c r="AA702" s="65"/>
      <c r="AB702" s="65"/>
      <c r="AC702" s="11"/>
      <c r="AD702" s="11"/>
      <c r="AE702" s="11"/>
      <c r="AF702" s="11"/>
      <c r="AG702" s="11"/>
      <c r="AH702" s="11"/>
      <c r="AI702" s="11"/>
      <c r="AJ702" s="11"/>
      <c r="AK702" s="11"/>
      <c r="AL702" s="11"/>
      <c r="AM702" s="11"/>
      <c r="AN702" s="11"/>
      <c r="AO702" s="11"/>
      <c r="AP702" s="11"/>
      <c r="AQ702" s="11"/>
      <c r="AR702" s="11"/>
      <c r="AS702" s="11"/>
      <c r="AT702" s="11"/>
      <c r="AU702" s="11"/>
      <c r="AV702" s="11"/>
      <c r="AW702" s="11"/>
      <c r="AX702" s="11"/>
      <c r="AY702" s="11"/>
      <c r="AZ702" s="11"/>
      <c r="BA702" s="11"/>
      <c r="BB702" s="11"/>
      <c r="BC702" s="11"/>
      <c r="BD702" s="11"/>
      <c r="BE702" s="11"/>
      <c r="BF702" s="11"/>
      <c r="BG702" s="11"/>
      <c r="BH702" s="11"/>
      <c r="BI702" s="11"/>
      <c r="BJ702" s="11"/>
      <c r="BK702" s="11"/>
      <c r="BL702" s="11"/>
      <c r="BM702" s="11"/>
      <c r="BN702" s="11"/>
      <c r="BO702" s="11"/>
      <c r="BP702" s="11"/>
      <c r="BQ702" s="11"/>
      <c r="BR702" s="11"/>
      <c r="BS702" s="11"/>
      <c r="BT702" s="11"/>
      <c r="BU702" s="65"/>
      <c r="BV702" s="11"/>
      <c r="BW702" s="11"/>
      <c r="BX702" s="11"/>
      <c r="BY702" s="11"/>
      <c r="BZ702" s="11"/>
      <c r="CA702" s="11"/>
      <c r="CB702" s="11"/>
      <c r="CC702" s="11"/>
      <c r="CD702" s="11"/>
      <c r="CE702" s="11"/>
      <c r="CF702" s="11"/>
      <c r="CG702" s="11"/>
      <c r="CH702" s="11"/>
      <c r="CI702" s="11"/>
      <c r="CJ702" s="11"/>
      <c r="CK702" s="11"/>
      <c r="CL702" s="11"/>
      <c r="CM702" s="11"/>
      <c r="CN702" s="11"/>
      <c r="CO702" s="11"/>
      <c r="CP702" s="11"/>
      <c r="CQ702" s="11"/>
      <c r="CR702" s="11"/>
      <c r="CS702" s="11"/>
      <c r="CT702" s="11"/>
      <c r="CU702" s="11"/>
      <c r="CV702" s="11"/>
      <c r="CW702" s="11"/>
      <c r="CX702" s="11"/>
      <c r="CY702" s="11"/>
      <c r="CZ702" s="11"/>
      <c r="DA702" s="11"/>
      <c r="DB702" s="11"/>
      <c r="DC702" s="11"/>
      <c r="DD702" s="11"/>
      <c r="DE702" s="11"/>
      <c r="DF702" s="11"/>
      <c r="DG702" s="11"/>
      <c r="DH702" s="11"/>
      <c r="DI702" s="11"/>
      <c r="DJ702" s="11"/>
      <c r="DK702" s="11"/>
      <c r="DL702" s="11"/>
      <c r="DM702" s="11"/>
      <c r="DN702" s="11"/>
      <c r="DO702" s="11"/>
      <c r="DP702" s="11"/>
      <c r="DQ702" s="11"/>
      <c r="DR702" s="11"/>
      <c r="DS702" s="11"/>
      <c r="DT702" s="11"/>
      <c r="DU702" s="11"/>
      <c r="DV702" s="11"/>
      <c r="DW702" s="11"/>
      <c r="DX702" s="11"/>
    </row>
    <row r="703" spans="6:128" ht="12.75">
      <c r="F703" s="11"/>
      <c r="G703" s="9">
        <f t="shared" si="99"/>
        <v>700</v>
      </c>
      <c r="H703" s="8">
        <f t="shared" si="95"/>
        <v>159.5768582474375</v>
      </c>
      <c r="I703" s="8">
        <f t="shared" si="97"/>
        <v>-11.628684873072796</v>
      </c>
      <c r="J703" s="8">
        <f t="shared" si="96"/>
        <v>31.949549106720863</v>
      </c>
      <c r="K703" s="8">
        <f t="shared" si="98"/>
        <v>191.52640735415838</v>
      </c>
      <c r="L703" s="8">
        <v>21</v>
      </c>
      <c r="M703" s="8">
        <v>59</v>
      </c>
      <c r="N703" s="8"/>
      <c r="O703" s="8"/>
      <c r="P703" s="64"/>
      <c r="Q703" s="11"/>
      <c r="R703" s="65"/>
      <c r="S703" s="65"/>
      <c r="T703" s="11"/>
      <c r="U703" s="65"/>
      <c r="V703" s="65"/>
      <c r="W703" s="11"/>
      <c r="X703" s="65"/>
      <c r="Y703" s="65"/>
      <c r="Z703" s="65"/>
      <c r="AA703" s="65"/>
      <c r="AB703" s="65"/>
      <c r="AC703" s="11"/>
      <c r="AD703" s="11"/>
      <c r="AE703" s="11"/>
      <c r="AF703" s="11"/>
      <c r="AG703" s="11"/>
      <c r="AH703" s="11"/>
      <c r="AI703" s="11"/>
      <c r="AJ703" s="11"/>
      <c r="AK703" s="11"/>
      <c r="AL703" s="11"/>
      <c r="AM703" s="11"/>
      <c r="AN703" s="11"/>
      <c r="AO703" s="11"/>
      <c r="AP703" s="11"/>
      <c r="AQ703" s="11"/>
      <c r="AR703" s="11"/>
      <c r="AS703" s="11"/>
      <c r="AT703" s="11"/>
      <c r="AU703" s="11"/>
      <c r="AV703" s="11"/>
      <c r="AW703" s="11"/>
      <c r="AX703" s="11"/>
      <c r="AY703" s="11"/>
      <c r="AZ703" s="11"/>
      <c r="BA703" s="11"/>
      <c r="BB703" s="11"/>
      <c r="BC703" s="11"/>
      <c r="BD703" s="11"/>
      <c r="BE703" s="11"/>
      <c r="BF703" s="11"/>
      <c r="BG703" s="11"/>
      <c r="BH703" s="11"/>
      <c r="BI703" s="11"/>
      <c r="BJ703" s="11"/>
      <c r="BK703" s="11"/>
      <c r="BL703" s="11"/>
      <c r="BM703" s="11"/>
      <c r="BN703" s="11"/>
      <c r="BO703" s="11"/>
      <c r="BP703" s="11"/>
      <c r="BQ703" s="11"/>
      <c r="BR703" s="11"/>
      <c r="BS703" s="11"/>
      <c r="BT703" s="11"/>
      <c r="BU703" s="65"/>
      <c r="BV703" s="11"/>
      <c r="BW703" s="11"/>
      <c r="BX703" s="11"/>
      <c r="BY703" s="11"/>
      <c r="BZ703" s="11"/>
      <c r="CA703" s="11"/>
      <c r="CB703" s="11"/>
      <c r="CC703" s="11"/>
      <c r="CD703" s="11"/>
      <c r="CE703" s="11"/>
      <c r="CF703" s="11"/>
      <c r="CG703" s="11"/>
      <c r="CH703" s="11"/>
      <c r="CI703" s="11"/>
      <c r="CJ703" s="11"/>
      <c r="CK703" s="11"/>
      <c r="CL703" s="11"/>
      <c r="CM703" s="11"/>
      <c r="CN703" s="11"/>
      <c r="CO703" s="11"/>
      <c r="CP703" s="11"/>
      <c r="CQ703" s="11"/>
      <c r="CR703" s="11"/>
      <c r="CS703" s="11"/>
      <c r="CT703" s="11"/>
      <c r="CU703" s="11"/>
      <c r="CV703" s="11"/>
      <c r="CW703" s="11"/>
      <c r="CX703" s="11"/>
      <c r="CY703" s="11"/>
      <c r="CZ703" s="11"/>
      <c r="DA703" s="11"/>
      <c r="DB703" s="11"/>
      <c r="DC703" s="11"/>
      <c r="DD703" s="11"/>
      <c r="DE703" s="11"/>
      <c r="DF703" s="11"/>
      <c r="DG703" s="11"/>
      <c r="DH703" s="11"/>
      <c r="DI703" s="11"/>
      <c r="DJ703" s="11"/>
      <c r="DK703" s="11"/>
      <c r="DL703" s="11"/>
      <c r="DM703" s="11"/>
      <c r="DN703" s="11"/>
      <c r="DO703" s="11"/>
      <c r="DP703" s="11"/>
      <c r="DQ703" s="11"/>
      <c r="DR703" s="11"/>
      <c r="DS703" s="11"/>
      <c r="DT703" s="11"/>
      <c r="DU703" s="11"/>
      <c r="DV703" s="11"/>
      <c r="DW703" s="11"/>
      <c r="DX703" s="11"/>
    </row>
    <row r="704" spans="6:128" ht="12.75">
      <c r="F704" s="11"/>
      <c r="G704" s="9">
        <f t="shared" si="99"/>
        <v>701</v>
      </c>
      <c r="H704" s="8">
        <f t="shared" si="95"/>
        <v>159.61663514679378</v>
      </c>
      <c r="I704" s="8">
        <f t="shared" si="97"/>
        <v>-11.069317251543307</v>
      </c>
      <c r="J704" s="8">
        <f t="shared" si="96"/>
        <v>32.147631570376774</v>
      </c>
      <c r="K704" s="8">
        <f t="shared" si="98"/>
        <v>191.76426671717056</v>
      </c>
      <c r="L704" s="8">
        <v>22</v>
      </c>
      <c r="M704" s="8">
        <v>58</v>
      </c>
      <c r="N704" s="8"/>
      <c r="O704" s="8"/>
      <c r="P704" s="64"/>
      <c r="Q704" s="11"/>
      <c r="R704" s="65"/>
      <c r="S704" s="65"/>
      <c r="T704" s="11"/>
      <c r="U704" s="65"/>
      <c r="V704" s="65"/>
      <c r="W704" s="11"/>
      <c r="X704" s="65"/>
      <c r="Y704" s="65"/>
      <c r="Z704" s="65"/>
      <c r="AA704" s="65"/>
      <c r="AB704" s="65"/>
      <c r="AC704" s="11"/>
      <c r="AD704" s="11"/>
      <c r="AE704" s="11"/>
      <c r="AF704" s="11"/>
      <c r="AG704" s="11"/>
      <c r="AH704" s="11"/>
      <c r="AI704" s="11"/>
      <c r="AJ704" s="11"/>
      <c r="AK704" s="11"/>
      <c r="AL704" s="11"/>
      <c r="AM704" s="11"/>
      <c r="AN704" s="11"/>
      <c r="AO704" s="11"/>
      <c r="AP704" s="11"/>
      <c r="AQ704" s="11"/>
      <c r="AR704" s="11"/>
      <c r="AS704" s="11"/>
      <c r="AT704" s="11"/>
      <c r="AU704" s="11"/>
      <c r="AV704" s="11"/>
      <c r="AW704" s="11"/>
      <c r="AX704" s="11"/>
      <c r="AY704" s="11"/>
      <c r="AZ704" s="11"/>
      <c r="BA704" s="11"/>
      <c r="BB704" s="11"/>
      <c r="BC704" s="11"/>
      <c r="BD704" s="11"/>
      <c r="BE704" s="11"/>
      <c r="BF704" s="11"/>
      <c r="BG704" s="11"/>
      <c r="BH704" s="11"/>
      <c r="BI704" s="11"/>
      <c r="BJ704" s="11"/>
      <c r="BK704" s="11"/>
      <c r="BL704" s="11"/>
      <c r="BM704" s="11"/>
      <c r="BN704" s="11"/>
      <c r="BO704" s="11"/>
      <c r="BP704" s="11"/>
      <c r="BQ704" s="11"/>
      <c r="BR704" s="11"/>
      <c r="BS704" s="11"/>
      <c r="BT704" s="11"/>
      <c r="BU704" s="65"/>
      <c r="BV704" s="11"/>
      <c r="BW704" s="11"/>
      <c r="BX704" s="11"/>
      <c r="BY704" s="11"/>
      <c r="BZ704" s="11"/>
      <c r="CA704" s="11"/>
      <c r="CB704" s="11"/>
      <c r="CC704" s="11"/>
      <c r="CD704" s="11"/>
      <c r="CE704" s="11"/>
      <c r="CF704" s="11"/>
      <c r="CG704" s="11"/>
      <c r="CH704" s="11"/>
      <c r="CI704" s="11"/>
      <c r="CJ704" s="11"/>
      <c r="CK704" s="11"/>
      <c r="CL704" s="11"/>
      <c r="CM704" s="11"/>
      <c r="CN704" s="11"/>
      <c r="CO704" s="11"/>
      <c r="CP704" s="11"/>
      <c r="CQ704" s="11"/>
      <c r="CR704" s="11"/>
      <c r="CS704" s="11"/>
      <c r="CT704" s="11"/>
      <c r="CU704" s="11"/>
      <c r="CV704" s="11"/>
      <c r="CW704" s="11"/>
      <c r="CX704" s="11"/>
      <c r="CY704" s="11"/>
      <c r="CZ704" s="11"/>
      <c r="DA704" s="11"/>
      <c r="DB704" s="11"/>
      <c r="DC704" s="11"/>
      <c r="DD704" s="11"/>
      <c r="DE704" s="11"/>
      <c r="DF704" s="11"/>
      <c r="DG704" s="11"/>
      <c r="DH704" s="11"/>
      <c r="DI704" s="11"/>
      <c r="DJ704" s="11"/>
      <c r="DK704" s="11"/>
      <c r="DL704" s="11"/>
      <c r="DM704" s="11"/>
      <c r="DN704" s="11"/>
      <c r="DO704" s="11"/>
      <c r="DP704" s="11"/>
      <c r="DQ704" s="11"/>
      <c r="DR704" s="11"/>
      <c r="DS704" s="11"/>
      <c r="DT704" s="11"/>
      <c r="DU704" s="11"/>
      <c r="DV704" s="11"/>
      <c r="DW704" s="11"/>
      <c r="DX704" s="11"/>
    </row>
    <row r="705" spans="6:128" ht="12.75">
      <c r="F705" s="11"/>
      <c r="G705" s="9">
        <f t="shared" si="99"/>
        <v>702</v>
      </c>
      <c r="H705" s="8">
        <f t="shared" si="95"/>
        <v>159.65466426869187</v>
      </c>
      <c r="I705" s="8">
        <f t="shared" si="97"/>
        <v>-10.50657780874823</v>
      </c>
      <c r="J705" s="8">
        <f t="shared" si="96"/>
        <v>32.33592155403522</v>
      </c>
      <c r="K705" s="8">
        <f t="shared" si="98"/>
        <v>191.9905858227271</v>
      </c>
      <c r="L705" s="8">
        <v>23</v>
      </c>
      <c r="M705" s="8">
        <v>57</v>
      </c>
      <c r="N705" s="8"/>
      <c r="O705" s="8"/>
      <c r="P705" s="64"/>
      <c r="Q705" s="11"/>
      <c r="R705" s="65"/>
      <c r="S705" s="65"/>
      <c r="T705" s="11"/>
      <c r="U705" s="65"/>
      <c r="V705" s="65"/>
      <c r="W705" s="11"/>
      <c r="X705" s="65"/>
      <c r="Y705" s="65"/>
      <c r="Z705" s="65"/>
      <c r="AA705" s="65"/>
      <c r="AB705" s="65"/>
      <c r="AC705" s="11"/>
      <c r="AD705" s="11"/>
      <c r="AE705" s="11"/>
      <c r="AF705" s="11"/>
      <c r="AG705" s="11"/>
      <c r="AH705" s="11"/>
      <c r="AI705" s="11"/>
      <c r="AJ705" s="11"/>
      <c r="AK705" s="11"/>
      <c r="AL705" s="11"/>
      <c r="AM705" s="11"/>
      <c r="AN705" s="11"/>
      <c r="AO705" s="11"/>
      <c r="AP705" s="11"/>
      <c r="AQ705" s="11"/>
      <c r="AR705" s="11"/>
      <c r="AS705" s="11"/>
      <c r="AT705" s="11"/>
      <c r="AU705" s="11"/>
      <c r="AV705" s="11"/>
      <c r="AW705" s="11"/>
      <c r="AX705" s="11"/>
      <c r="AY705" s="11"/>
      <c r="AZ705" s="11"/>
      <c r="BA705" s="11"/>
      <c r="BB705" s="11"/>
      <c r="BC705" s="11"/>
      <c r="BD705" s="11"/>
      <c r="BE705" s="11"/>
      <c r="BF705" s="11"/>
      <c r="BG705" s="11"/>
      <c r="BH705" s="11"/>
      <c r="BI705" s="11"/>
      <c r="BJ705" s="11"/>
      <c r="BK705" s="11"/>
      <c r="BL705" s="11"/>
      <c r="BM705" s="11"/>
      <c r="BN705" s="11"/>
      <c r="BO705" s="11"/>
      <c r="BP705" s="11"/>
      <c r="BQ705" s="11"/>
      <c r="BR705" s="11"/>
      <c r="BS705" s="11"/>
      <c r="BT705" s="11"/>
      <c r="BU705" s="65"/>
      <c r="BV705" s="11"/>
      <c r="BW705" s="11"/>
      <c r="BX705" s="11"/>
      <c r="BY705" s="11"/>
      <c r="BZ705" s="11"/>
      <c r="CA705" s="11"/>
      <c r="CB705" s="11"/>
      <c r="CC705" s="11"/>
      <c r="CD705" s="11"/>
      <c r="CE705" s="11"/>
      <c r="CF705" s="11"/>
      <c r="CG705" s="11"/>
      <c r="CH705" s="11"/>
      <c r="CI705" s="11"/>
      <c r="CJ705" s="11"/>
      <c r="CK705" s="11"/>
      <c r="CL705" s="11"/>
      <c r="CM705" s="11"/>
      <c r="CN705" s="11"/>
      <c r="CO705" s="11"/>
      <c r="CP705" s="11"/>
      <c r="CQ705" s="11"/>
      <c r="CR705" s="11"/>
      <c r="CS705" s="11"/>
      <c r="CT705" s="11"/>
      <c r="CU705" s="11"/>
      <c r="CV705" s="11"/>
      <c r="CW705" s="11"/>
      <c r="CX705" s="11"/>
      <c r="CY705" s="11"/>
      <c r="CZ705" s="11"/>
      <c r="DA705" s="11"/>
      <c r="DB705" s="11"/>
      <c r="DC705" s="11"/>
      <c r="DD705" s="11"/>
      <c r="DE705" s="11"/>
      <c r="DF705" s="11"/>
      <c r="DG705" s="11"/>
      <c r="DH705" s="11"/>
      <c r="DI705" s="11"/>
      <c r="DJ705" s="11"/>
      <c r="DK705" s="11"/>
      <c r="DL705" s="11"/>
      <c r="DM705" s="11"/>
      <c r="DN705" s="11"/>
      <c r="DO705" s="11"/>
      <c r="DP705" s="11"/>
      <c r="DQ705" s="11"/>
      <c r="DR705" s="11"/>
      <c r="DS705" s="11"/>
      <c r="DT705" s="11"/>
      <c r="DU705" s="11"/>
      <c r="DV705" s="11"/>
      <c r="DW705" s="11"/>
      <c r="DX705" s="11"/>
    </row>
    <row r="706" spans="6:128" ht="12.75">
      <c r="F706" s="11"/>
      <c r="G706" s="9">
        <f t="shared" si="99"/>
        <v>703</v>
      </c>
      <c r="H706" s="8">
        <f t="shared" si="95"/>
        <v>159.69090054519955</v>
      </c>
      <c r="I706" s="8">
        <f t="shared" si="97"/>
        <v>-9.940637960573099</v>
      </c>
      <c r="J706" s="8">
        <f t="shared" si="96"/>
        <v>32.51436170274319</v>
      </c>
      <c r="K706" s="8">
        <f t="shared" si="98"/>
        <v>192.20526224794276</v>
      </c>
      <c r="L706" s="8">
        <v>24</v>
      </c>
      <c r="M706" s="8">
        <v>56</v>
      </c>
      <c r="N706" s="8"/>
      <c r="O706" s="8"/>
      <c r="P706" s="64"/>
      <c r="Q706" s="11"/>
      <c r="R706" s="65"/>
      <c r="S706" s="65"/>
      <c r="T706" s="11"/>
      <c r="U706" s="65"/>
      <c r="V706" s="65"/>
      <c r="W706" s="11"/>
      <c r="X706" s="65"/>
      <c r="Y706" s="65"/>
      <c r="Z706" s="65"/>
      <c r="AA706" s="65"/>
      <c r="AB706" s="65"/>
      <c r="AC706" s="11"/>
      <c r="AD706" s="11"/>
      <c r="AE706" s="11"/>
      <c r="AF706" s="11"/>
      <c r="AG706" s="11"/>
      <c r="AH706" s="11"/>
      <c r="AI706" s="11"/>
      <c r="AJ706" s="11"/>
      <c r="AK706" s="11"/>
      <c r="AL706" s="11"/>
      <c r="AM706" s="11"/>
      <c r="AN706" s="11"/>
      <c r="AO706" s="11"/>
      <c r="AP706" s="11"/>
      <c r="AQ706" s="11"/>
      <c r="AR706" s="11"/>
      <c r="AS706" s="11"/>
      <c r="AT706" s="11"/>
      <c r="AU706" s="11"/>
      <c r="AV706" s="11"/>
      <c r="AW706" s="11"/>
      <c r="AX706" s="11"/>
      <c r="AY706" s="11"/>
      <c r="AZ706" s="11"/>
      <c r="BA706" s="11"/>
      <c r="BB706" s="11"/>
      <c r="BC706" s="11"/>
      <c r="BD706" s="11"/>
      <c r="BE706" s="11"/>
      <c r="BF706" s="11"/>
      <c r="BG706" s="11"/>
      <c r="BH706" s="11"/>
      <c r="BI706" s="11"/>
      <c r="BJ706" s="11"/>
      <c r="BK706" s="11"/>
      <c r="BL706" s="11"/>
      <c r="BM706" s="11"/>
      <c r="BN706" s="11"/>
      <c r="BO706" s="11"/>
      <c r="BP706" s="11"/>
      <c r="BQ706" s="11"/>
      <c r="BR706" s="11"/>
      <c r="BS706" s="11"/>
      <c r="BT706" s="11"/>
      <c r="BU706" s="65"/>
      <c r="BV706" s="11"/>
      <c r="BW706" s="11"/>
      <c r="BX706" s="11"/>
      <c r="BY706" s="11"/>
      <c r="BZ706" s="11"/>
      <c r="CA706" s="11"/>
      <c r="CB706" s="11"/>
      <c r="CC706" s="11"/>
      <c r="CD706" s="11"/>
      <c r="CE706" s="11"/>
      <c r="CF706" s="11"/>
      <c r="CG706" s="11"/>
      <c r="CH706" s="11"/>
      <c r="CI706" s="11"/>
      <c r="CJ706" s="11"/>
      <c r="CK706" s="11"/>
      <c r="CL706" s="11"/>
      <c r="CM706" s="11"/>
      <c r="CN706" s="11"/>
      <c r="CO706" s="11"/>
      <c r="CP706" s="11"/>
      <c r="CQ706" s="11"/>
      <c r="CR706" s="11"/>
      <c r="CS706" s="11"/>
      <c r="CT706" s="11"/>
      <c r="CU706" s="11"/>
      <c r="CV706" s="11"/>
      <c r="CW706" s="11"/>
      <c r="CX706" s="11"/>
      <c r="CY706" s="11"/>
      <c r="CZ706" s="11"/>
      <c r="DA706" s="11"/>
      <c r="DB706" s="11"/>
      <c r="DC706" s="11"/>
      <c r="DD706" s="11"/>
      <c r="DE706" s="11"/>
      <c r="DF706" s="11"/>
      <c r="DG706" s="11"/>
      <c r="DH706" s="11"/>
      <c r="DI706" s="11"/>
      <c r="DJ706" s="11"/>
      <c r="DK706" s="11"/>
      <c r="DL706" s="11"/>
      <c r="DM706" s="11"/>
      <c r="DN706" s="11"/>
      <c r="DO706" s="11"/>
      <c r="DP706" s="11"/>
      <c r="DQ706" s="11"/>
      <c r="DR706" s="11"/>
      <c r="DS706" s="11"/>
      <c r="DT706" s="11"/>
      <c r="DU706" s="11"/>
      <c r="DV706" s="11"/>
      <c r="DW706" s="11"/>
      <c r="DX706" s="11"/>
    </row>
    <row r="707" spans="6:128" ht="12.75">
      <c r="F707" s="11"/>
      <c r="G707" s="9">
        <f t="shared" si="99"/>
        <v>704</v>
      </c>
      <c r="H707" s="8">
        <f aca="true" t="shared" si="100" ref="H707:H723">SQRT($F$6^2-$F$3^2*(SIN(G707*PI()/180))^2)</f>
        <v>159.72530106272586</v>
      </c>
      <c r="I707" s="8">
        <f t="shared" si="97"/>
        <v>-9.371670097778003</v>
      </c>
      <c r="J707" s="8">
        <f aca="true" t="shared" si="101" ref="J707:J723">$F$3*COS(G707*PI()/180)</f>
        <v>32.682897661902835</v>
      </c>
      <c r="K707" s="8">
        <f t="shared" si="98"/>
        <v>192.4081987246287</v>
      </c>
      <c r="L707" s="8">
        <v>25</v>
      </c>
      <c r="M707" s="8">
        <v>55</v>
      </c>
      <c r="N707" s="8"/>
      <c r="O707" s="8"/>
      <c r="P707" s="64"/>
      <c r="Q707" s="11"/>
      <c r="R707" s="65"/>
      <c r="S707" s="65"/>
      <c r="T707" s="11"/>
      <c r="U707" s="65"/>
      <c r="V707" s="65"/>
      <c r="W707" s="11"/>
      <c r="X707" s="65"/>
      <c r="Y707" s="65"/>
      <c r="Z707" s="65"/>
      <c r="AA707" s="65"/>
      <c r="AB707" s="65"/>
      <c r="AC707" s="11"/>
      <c r="AD707" s="11"/>
      <c r="AE707" s="11"/>
      <c r="AF707" s="11"/>
      <c r="AG707" s="11"/>
      <c r="AH707" s="11"/>
      <c r="AI707" s="11"/>
      <c r="AJ707" s="11"/>
      <c r="AK707" s="11"/>
      <c r="AL707" s="11"/>
      <c r="AM707" s="11"/>
      <c r="AN707" s="11"/>
      <c r="AO707" s="11"/>
      <c r="AP707" s="11"/>
      <c r="AQ707" s="11"/>
      <c r="AR707" s="11"/>
      <c r="AS707" s="11"/>
      <c r="AT707" s="11"/>
      <c r="AU707" s="11"/>
      <c r="AV707" s="11"/>
      <c r="AW707" s="11"/>
      <c r="AX707" s="11"/>
      <c r="AY707" s="11"/>
      <c r="AZ707" s="11"/>
      <c r="BA707" s="11"/>
      <c r="BB707" s="11"/>
      <c r="BC707" s="11"/>
      <c r="BD707" s="11"/>
      <c r="BE707" s="11"/>
      <c r="BF707" s="11"/>
      <c r="BG707" s="11"/>
      <c r="BH707" s="11"/>
      <c r="BI707" s="11"/>
      <c r="BJ707" s="11"/>
      <c r="BK707" s="11"/>
      <c r="BL707" s="11"/>
      <c r="BM707" s="11"/>
      <c r="BN707" s="11"/>
      <c r="BO707" s="11"/>
      <c r="BP707" s="11"/>
      <c r="BQ707" s="11"/>
      <c r="BR707" s="11"/>
      <c r="BS707" s="11"/>
      <c r="BT707" s="11"/>
      <c r="BU707" s="65"/>
      <c r="BV707" s="11"/>
      <c r="BW707" s="11"/>
      <c r="BX707" s="11"/>
      <c r="BY707" s="11"/>
      <c r="BZ707" s="11"/>
      <c r="CA707" s="11"/>
      <c r="CB707" s="11"/>
      <c r="CC707" s="11"/>
      <c r="CD707" s="11"/>
      <c r="CE707" s="11"/>
      <c r="CF707" s="11"/>
      <c r="CG707" s="11"/>
      <c r="CH707" s="11"/>
      <c r="CI707" s="11"/>
      <c r="CJ707" s="11"/>
      <c r="CK707" s="11"/>
      <c r="CL707" s="11"/>
      <c r="CM707" s="11"/>
      <c r="CN707" s="11"/>
      <c r="CO707" s="11"/>
      <c r="CP707" s="11"/>
      <c r="CQ707" s="11"/>
      <c r="CR707" s="11"/>
      <c r="CS707" s="11"/>
      <c r="CT707" s="11"/>
      <c r="CU707" s="11"/>
      <c r="CV707" s="11"/>
      <c r="CW707" s="11"/>
      <c r="CX707" s="11"/>
      <c r="CY707" s="11"/>
      <c r="CZ707" s="11"/>
      <c r="DA707" s="11"/>
      <c r="DB707" s="11"/>
      <c r="DC707" s="11"/>
      <c r="DD707" s="11"/>
      <c r="DE707" s="11"/>
      <c r="DF707" s="11"/>
      <c r="DG707" s="11"/>
      <c r="DH707" s="11"/>
      <c r="DI707" s="11"/>
      <c r="DJ707" s="11"/>
      <c r="DK707" s="11"/>
      <c r="DL707" s="11"/>
      <c r="DM707" s="11"/>
      <c r="DN707" s="11"/>
      <c r="DO707" s="11"/>
      <c r="DP707" s="11"/>
      <c r="DQ707" s="11"/>
      <c r="DR707" s="11"/>
      <c r="DS707" s="11"/>
      <c r="DT707" s="11"/>
      <c r="DU707" s="11"/>
      <c r="DV707" s="11"/>
      <c r="DW707" s="11"/>
      <c r="DX707" s="11"/>
    </row>
    <row r="708" spans="6:128" ht="12.75">
      <c r="F708" s="11"/>
      <c r="G708" s="9">
        <f t="shared" si="99"/>
        <v>705</v>
      </c>
      <c r="H708" s="8">
        <f t="shared" si="100"/>
        <v>159.75782510846662</v>
      </c>
      <c r="I708" s="8">
        <f aca="true" t="shared" si="102" ref="I708:I723">$F$3*SIN(G708*PI()/180)</f>
        <v>-8.799847533485712</v>
      </c>
      <c r="J708" s="8">
        <f t="shared" si="101"/>
        <v>32.84147809382832</v>
      </c>
      <c r="K708" s="8">
        <f aca="true" t="shared" si="103" ref="K708:K723">H708+J708</f>
        <v>192.59930320229495</v>
      </c>
      <c r="L708" s="8">
        <v>26</v>
      </c>
      <c r="M708" s="8">
        <v>54</v>
      </c>
      <c r="N708" s="8"/>
      <c r="O708" s="8"/>
      <c r="P708" s="64"/>
      <c r="Q708" s="11"/>
      <c r="R708" s="65"/>
      <c r="S708" s="65"/>
      <c r="T708" s="11"/>
      <c r="U708" s="65"/>
      <c r="V708" s="65"/>
      <c r="W708" s="11"/>
      <c r="X708" s="65"/>
      <c r="Y708" s="65"/>
      <c r="Z708" s="65"/>
      <c r="AA708" s="65"/>
      <c r="AB708" s="65"/>
      <c r="AC708" s="11"/>
      <c r="AD708" s="11"/>
      <c r="AE708" s="11"/>
      <c r="AF708" s="11"/>
      <c r="AG708" s="11"/>
      <c r="AH708" s="11"/>
      <c r="AI708" s="11"/>
      <c r="AJ708" s="11"/>
      <c r="AK708" s="11"/>
      <c r="AL708" s="11"/>
      <c r="AM708" s="11"/>
      <c r="AN708" s="11"/>
      <c r="AO708" s="11"/>
      <c r="AP708" s="11"/>
      <c r="AQ708" s="11"/>
      <c r="AR708" s="11"/>
      <c r="AS708" s="11"/>
      <c r="AT708" s="11"/>
      <c r="AU708" s="11"/>
      <c r="AV708" s="11"/>
      <c r="AW708" s="11"/>
      <c r="AX708" s="11"/>
      <c r="AY708" s="11"/>
      <c r="AZ708" s="11"/>
      <c r="BA708" s="11"/>
      <c r="BB708" s="11"/>
      <c r="BC708" s="11"/>
      <c r="BD708" s="11"/>
      <c r="BE708" s="11"/>
      <c r="BF708" s="11"/>
      <c r="BG708" s="11"/>
      <c r="BH708" s="11"/>
      <c r="BI708" s="11"/>
      <c r="BJ708" s="11"/>
      <c r="BK708" s="11"/>
      <c r="BL708" s="11"/>
      <c r="BM708" s="11"/>
      <c r="BN708" s="11"/>
      <c r="BO708" s="11"/>
      <c r="BP708" s="11"/>
      <c r="BQ708" s="11"/>
      <c r="BR708" s="11"/>
      <c r="BS708" s="11"/>
      <c r="BT708" s="11"/>
      <c r="BU708" s="65"/>
      <c r="BV708" s="11"/>
      <c r="BW708" s="11"/>
      <c r="BX708" s="11"/>
      <c r="BY708" s="11"/>
      <c r="BZ708" s="11"/>
      <c r="CA708" s="11"/>
      <c r="CB708" s="11"/>
      <c r="CC708" s="11"/>
      <c r="CD708" s="11"/>
      <c r="CE708" s="11"/>
      <c r="CF708" s="11"/>
      <c r="CG708" s="11"/>
      <c r="CH708" s="11"/>
      <c r="CI708" s="11"/>
      <c r="CJ708" s="11"/>
      <c r="CK708" s="11"/>
      <c r="CL708" s="11"/>
      <c r="CM708" s="11"/>
      <c r="CN708" s="11"/>
      <c r="CO708" s="11"/>
      <c r="CP708" s="11"/>
      <c r="CQ708" s="11"/>
      <c r="CR708" s="11"/>
      <c r="CS708" s="11"/>
      <c r="CT708" s="11"/>
      <c r="CU708" s="11"/>
      <c r="CV708" s="11"/>
      <c r="CW708" s="11"/>
      <c r="CX708" s="11"/>
      <c r="CY708" s="11"/>
      <c r="CZ708" s="11"/>
      <c r="DA708" s="11"/>
      <c r="DB708" s="11"/>
      <c r="DC708" s="11"/>
      <c r="DD708" s="11"/>
      <c r="DE708" s="11"/>
      <c r="DF708" s="11"/>
      <c r="DG708" s="11"/>
      <c r="DH708" s="11"/>
      <c r="DI708" s="11"/>
      <c r="DJ708" s="11"/>
      <c r="DK708" s="11"/>
      <c r="DL708" s="11"/>
      <c r="DM708" s="11"/>
      <c r="DN708" s="11"/>
      <c r="DO708" s="11"/>
      <c r="DP708" s="11"/>
      <c r="DQ708" s="11"/>
      <c r="DR708" s="11"/>
      <c r="DS708" s="11"/>
      <c r="DT708" s="11"/>
      <c r="DU708" s="11"/>
      <c r="DV708" s="11"/>
      <c r="DW708" s="11"/>
      <c r="DX708" s="11"/>
    </row>
    <row r="709" spans="6:128" ht="12.75">
      <c r="F709" s="11"/>
      <c r="G709" s="9">
        <f aca="true" t="shared" si="104" ref="G709:G723">G708+1</f>
        <v>706</v>
      </c>
      <c r="H709" s="8">
        <f t="shared" si="100"/>
        <v>159.78843421434624</v>
      </c>
      <c r="I709" s="8">
        <f t="shared" si="102"/>
        <v>-8.225344450388745</v>
      </c>
      <c r="J709" s="8">
        <f t="shared" si="101"/>
        <v>32.99005469338387</v>
      </c>
      <c r="K709" s="8">
        <f t="shared" si="103"/>
        <v>192.7784889077301</v>
      </c>
      <c r="L709" s="8">
        <v>27</v>
      </c>
      <c r="M709" s="8">
        <v>53</v>
      </c>
      <c r="N709" s="8"/>
      <c r="O709" s="8"/>
      <c r="P709" s="64"/>
      <c r="Q709" s="11"/>
      <c r="R709" s="65"/>
      <c r="S709" s="65"/>
      <c r="T709" s="11"/>
      <c r="U709" s="65"/>
      <c r="V709" s="65"/>
      <c r="W709" s="11"/>
      <c r="X709" s="65"/>
      <c r="Y709" s="65"/>
      <c r="Z709" s="65"/>
      <c r="AA709" s="65"/>
      <c r="AB709" s="65"/>
      <c r="AC709" s="11"/>
      <c r="AD709" s="11"/>
      <c r="AE709" s="11"/>
      <c r="AF709" s="11"/>
      <c r="AG709" s="11"/>
      <c r="AH709" s="11"/>
      <c r="AI709" s="11"/>
      <c r="AJ709" s="11"/>
      <c r="AK709" s="11"/>
      <c r="AL709" s="11"/>
      <c r="AM709" s="11"/>
      <c r="AN709" s="11"/>
      <c r="AO709" s="11"/>
      <c r="AP709" s="11"/>
      <c r="AQ709" s="11"/>
      <c r="AR709" s="11"/>
      <c r="AS709" s="11"/>
      <c r="AT709" s="11"/>
      <c r="AU709" s="11"/>
      <c r="AV709" s="11"/>
      <c r="AW709" s="11"/>
      <c r="AX709" s="11"/>
      <c r="AY709" s="11"/>
      <c r="AZ709" s="11"/>
      <c r="BA709" s="11"/>
      <c r="BB709" s="11"/>
      <c r="BC709" s="11"/>
      <c r="BD709" s="11"/>
      <c r="BE709" s="11"/>
      <c r="BF709" s="11"/>
      <c r="BG709" s="11"/>
      <c r="BH709" s="11"/>
      <c r="BI709" s="11"/>
      <c r="BJ709" s="11"/>
      <c r="BK709" s="11"/>
      <c r="BL709" s="11"/>
      <c r="BM709" s="11"/>
      <c r="BN709" s="11"/>
      <c r="BO709" s="11"/>
      <c r="BP709" s="11"/>
      <c r="BQ709" s="11"/>
      <c r="BR709" s="11"/>
      <c r="BS709" s="11"/>
      <c r="BT709" s="11"/>
      <c r="BU709" s="65"/>
      <c r="BV709" s="11"/>
      <c r="BW709" s="11"/>
      <c r="BX709" s="11"/>
      <c r="BY709" s="11"/>
      <c r="BZ709" s="11"/>
      <c r="CA709" s="11"/>
      <c r="CB709" s="11"/>
      <c r="CC709" s="11"/>
      <c r="CD709" s="11"/>
      <c r="CE709" s="11"/>
      <c r="CF709" s="11"/>
      <c r="CG709" s="11"/>
      <c r="CH709" s="11"/>
      <c r="CI709" s="11"/>
      <c r="CJ709" s="11"/>
      <c r="CK709" s="11"/>
      <c r="CL709" s="11"/>
      <c r="CM709" s="11"/>
      <c r="CN709" s="11"/>
      <c r="CO709" s="11"/>
      <c r="CP709" s="11"/>
      <c r="CQ709" s="11"/>
      <c r="CR709" s="11"/>
      <c r="CS709" s="11"/>
      <c r="CT709" s="11"/>
      <c r="CU709" s="11"/>
      <c r="CV709" s="11"/>
      <c r="CW709" s="11"/>
      <c r="CX709" s="11"/>
      <c r="CY709" s="11"/>
      <c r="CZ709" s="11"/>
      <c r="DA709" s="11"/>
      <c r="DB709" s="11"/>
      <c r="DC709" s="11"/>
      <c r="DD709" s="11"/>
      <c r="DE709" s="11"/>
      <c r="DF709" s="11"/>
      <c r="DG709" s="11"/>
      <c r="DH709" s="11"/>
      <c r="DI709" s="11"/>
      <c r="DJ709" s="11"/>
      <c r="DK709" s="11"/>
      <c r="DL709" s="11"/>
      <c r="DM709" s="11"/>
      <c r="DN709" s="11"/>
      <c r="DO709" s="11"/>
      <c r="DP709" s="11"/>
      <c r="DQ709" s="11"/>
      <c r="DR709" s="11"/>
      <c r="DS709" s="11"/>
      <c r="DT709" s="11"/>
      <c r="DU709" s="11"/>
      <c r="DV709" s="11"/>
      <c r="DW709" s="11"/>
      <c r="DX709" s="11"/>
    </row>
    <row r="710" spans="6:128" ht="12.75">
      <c r="F710" s="11"/>
      <c r="G710" s="9">
        <f t="shared" si="104"/>
        <v>707</v>
      </c>
      <c r="H710" s="8">
        <f t="shared" si="100"/>
        <v>159.81709219842824</v>
      </c>
      <c r="I710" s="8">
        <f t="shared" si="102"/>
        <v>-7.648335847691429</v>
      </c>
      <c r="J710" s="8">
        <f t="shared" si="101"/>
        <v>33.12858220269799</v>
      </c>
      <c r="K710" s="8">
        <f t="shared" si="103"/>
        <v>192.94567440112624</v>
      </c>
      <c r="L710" s="8">
        <v>28</v>
      </c>
      <c r="M710" s="8">
        <v>52</v>
      </c>
      <c r="N710" s="8"/>
      <c r="O710" s="8"/>
      <c r="P710" s="64"/>
      <c r="Q710" s="11"/>
      <c r="R710" s="65"/>
      <c r="S710" s="65"/>
      <c r="T710" s="11"/>
      <c r="U710" s="65"/>
      <c r="V710" s="65"/>
      <c r="W710" s="11"/>
      <c r="X710" s="65"/>
      <c r="Y710" s="65"/>
      <c r="Z710" s="65"/>
      <c r="AA710" s="65"/>
      <c r="AB710" s="65"/>
      <c r="AC710" s="11"/>
      <c r="AD710" s="11"/>
      <c r="AE710" s="11"/>
      <c r="AF710" s="11"/>
      <c r="AG710" s="11"/>
      <c r="AH710" s="11"/>
      <c r="AI710" s="11"/>
      <c r="AJ710" s="11"/>
      <c r="AK710" s="11"/>
      <c r="AL710" s="11"/>
      <c r="AM710" s="11"/>
      <c r="AN710" s="11"/>
      <c r="AO710" s="11"/>
      <c r="AP710" s="11"/>
      <c r="AQ710" s="11"/>
      <c r="AR710" s="11"/>
      <c r="AS710" s="11"/>
      <c r="AT710" s="11"/>
      <c r="AU710" s="11"/>
      <c r="AV710" s="11"/>
      <c r="AW710" s="11"/>
      <c r="AX710" s="11"/>
      <c r="AY710" s="11"/>
      <c r="AZ710" s="11"/>
      <c r="BA710" s="11"/>
      <c r="BB710" s="11"/>
      <c r="BC710" s="11"/>
      <c r="BD710" s="11"/>
      <c r="BE710" s="11"/>
      <c r="BF710" s="11"/>
      <c r="BG710" s="11"/>
      <c r="BH710" s="11"/>
      <c r="BI710" s="11"/>
      <c r="BJ710" s="11"/>
      <c r="BK710" s="11"/>
      <c r="BL710" s="11"/>
      <c r="BM710" s="11"/>
      <c r="BN710" s="11"/>
      <c r="BO710" s="11"/>
      <c r="BP710" s="11"/>
      <c r="BQ710" s="11"/>
      <c r="BR710" s="11"/>
      <c r="BS710" s="11"/>
      <c r="BT710" s="11"/>
      <c r="BU710" s="65"/>
      <c r="BV710" s="11"/>
      <c r="BW710" s="11"/>
      <c r="BX710" s="11"/>
      <c r="BY710" s="11"/>
      <c r="BZ710" s="11"/>
      <c r="CA710" s="11"/>
      <c r="CB710" s="11"/>
      <c r="CC710" s="11"/>
      <c r="CD710" s="11"/>
      <c r="CE710" s="11"/>
      <c r="CF710" s="11"/>
      <c r="CG710" s="11"/>
      <c r="CH710" s="11"/>
      <c r="CI710" s="11"/>
      <c r="CJ710" s="11"/>
      <c r="CK710" s="11"/>
      <c r="CL710" s="11"/>
      <c r="CM710" s="11"/>
      <c r="CN710" s="11"/>
      <c r="CO710" s="11"/>
      <c r="CP710" s="11"/>
      <c r="CQ710" s="11"/>
      <c r="CR710" s="11"/>
      <c r="CS710" s="11"/>
      <c r="CT710" s="11"/>
      <c r="CU710" s="11"/>
      <c r="CV710" s="11"/>
      <c r="CW710" s="11"/>
      <c r="CX710" s="11"/>
      <c r="CY710" s="11"/>
      <c r="CZ710" s="11"/>
      <c r="DA710" s="11"/>
      <c r="DB710" s="11"/>
      <c r="DC710" s="11"/>
      <c r="DD710" s="11"/>
      <c r="DE710" s="11"/>
      <c r="DF710" s="11"/>
      <c r="DG710" s="11"/>
      <c r="DH710" s="11"/>
      <c r="DI710" s="11"/>
      <c r="DJ710" s="11"/>
      <c r="DK710" s="11"/>
      <c r="DL710" s="11"/>
      <c r="DM710" s="11"/>
      <c r="DN710" s="11"/>
      <c r="DO710" s="11"/>
      <c r="DP710" s="11"/>
      <c r="DQ710" s="11"/>
      <c r="DR710" s="11"/>
      <c r="DS710" s="11"/>
      <c r="DT710" s="11"/>
      <c r="DU710" s="11"/>
      <c r="DV710" s="11"/>
      <c r="DW710" s="11"/>
      <c r="DX710" s="11"/>
    </row>
    <row r="711" spans="6:128" ht="12.75">
      <c r="F711" s="11"/>
      <c r="G711" s="9">
        <f t="shared" si="104"/>
        <v>708</v>
      </c>
      <c r="H711" s="8">
        <f t="shared" si="100"/>
        <v>159.84376520376833</v>
      </c>
      <c r="I711" s="8">
        <f t="shared" si="102"/>
        <v>-7.068997487803814</v>
      </c>
      <c r="J711" s="8">
        <f t="shared" si="101"/>
        <v>33.25701842494939</v>
      </c>
      <c r="K711" s="8">
        <f t="shared" si="103"/>
        <v>193.10078362871772</v>
      </c>
      <c r="L711" s="8">
        <v>29</v>
      </c>
      <c r="M711" s="8">
        <v>51</v>
      </c>
      <c r="N711" s="8"/>
      <c r="O711" s="8"/>
      <c r="P711" s="64"/>
      <c r="Q711" s="11"/>
      <c r="R711" s="65"/>
      <c r="S711" s="65"/>
      <c r="T711" s="11"/>
      <c r="U711" s="65"/>
      <c r="V711" s="65"/>
      <c r="W711" s="11"/>
      <c r="X711" s="65"/>
      <c r="Y711" s="65"/>
      <c r="Z711" s="65"/>
      <c r="AA711" s="65"/>
      <c r="AB711" s="65"/>
      <c r="AC711" s="11"/>
      <c r="AD711" s="11"/>
      <c r="AE711" s="11"/>
      <c r="AF711" s="11"/>
      <c r="AG711" s="11"/>
      <c r="AH711" s="11"/>
      <c r="AI711" s="11"/>
      <c r="AJ711" s="11"/>
      <c r="AK711" s="11"/>
      <c r="AL711" s="11"/>
      <c r="AM711" s="11"/>
      <c r="AN711" s="11"/>
      <c r="AO711" s="11"/>
      <c r="AP711" s="11"/>
      <c r="AQ711" s="11"/>
      <c r="AR711" s="11"/>
      <c r="AS711" s="11"/>
      <c r="AT711" s="11"/>
      <c r="AU711" s="11"/>
      <c r="AV711" s="11"/>
      <c r="AW711" s="11"/>
      <c r="AX711" s="11"/>
      <c r="AY711" s="11"/>
      <c r="AZ711" s="11"/>
      <c r="BA711" s="11"/>
      <c r="BB711" s="11"/>
      <c r="BC711" s="11"/>
      <c r="BD711" s="11"/>
      <c r="BE711" s="11"/>
      <c r="BF711" s="11"/>
      <c r="BG711" s="11"/>
      <c r="BH711" s="11"/>
      <c r="BI711" s="11"/>
      <c r="BJ711" s="11"/>
      <c r="BK711" s="11"/>
      <c r="BL711" s="11"/>
      <c r="BM711" s="11"/>
      <c r="BN711" s="11"/>
      <c r="BO711" s="11"/>
      <c r="BP711" s="11"/>
      <c r="BQ711" s="11"/>
      <c r="BR711" s="11"/>
      <c r="BS711" s="11"/>
      <c r="BT711" s="11"/>
      <c r="BU711" s="65"/>
      <c r="BV711" s="11"/>
      <c r="BW711" s="11"/>
      <c r="BX711" s="11"/>
      <c r="BY711" s="11"/>
      <c r="BZ711" s="11"/>
      <c r="CA711" s="11"/>
      <c r="CB711" s="11"/>
      <c r="CC711" s="11"/>
      <c r="CD711" s="11"/>
      <c r="CE711" s="11"/>
      <c r="CF711" s="11"/>
      <c r="CG711" s="11"/>
      <c r="CH711" s="11"/>
      <c r="CI711" s="11"/>
      <c r="CJ711" s="11"/>
      <c r="CK711" s="11"/>
      <c r="CL711" s="11"/>
      <c r="CM711" s="11"/>
      <c r="CN711" s="11"/>
      <c r="CO711" s="11"/>
      <c r="CP711" s="11"/>
      <c r="CQ711" s="11"/>
      <c r="CR711" s="11"/>
      <c r="CS711" s="11"/>
      <c r="CT711" s="11"/>
      <c r="CU711" s="11"/>
      <c r="CV711" s="11"/>
      <c r="CW711" s="11"/>
      <c r="CX711" s="11"/>
      <c r="CY711" s="11"/>
      <c r="CZ711" s="11"/>
      <c r="DA711" s="11"/>
      <c r="DB711" s="11"/>
      <c r="DC711" s="11"/>
      <c r="DD711" s="11"/>
      <c r="DE711" s="11"/>
      <c r="DF711" s="11"/>
      <c r="DG711" s="11"/>
      <c r="DH711" s="11"/>
      <c r="DI711" s="11"/>
      <c r="DJ711" s="11"/>
      <c r="DK711" s="11"/>
      <c r="DL711" s="11"/>
      <c r="DM711" s="11"/>
      <c r="DN711" s="11"/>
      <c r="DO711" s="11"/>
      <c r="DP711" s="11"/>
      <c r="DQ711" s="11"/>
      <c r="DR711" s="11"/>
      <c r="DS711" s="11"/>
      <c r="DT711" s="11"/>
      <c r="DU711" s="11"/>
      <c r="DV711" s="11"/>
      <c r="DW711" s="11"/>
      <c r="DX711" s="11"/>
    </row>
    <row r="712" spans="6:128" ht="12.75">
      <c r="F712" s="11"/>
      <c r="G712" s="9">
        <f t="shared" si="104"/>
        <v>709</v>
      </c>
      <c r="H712" s="8">
        <f t="shared" si="100"/>
        <v>159.86842173468656</v>
      </c>
      <c r="I712" s="8">
        <f t="shared" si="102"/>
        <v>-6.487505842802556</v>
      </c>
      <c r="J712" s="8">
        <f t="shared" si="101"/>
        <v>33.37532423722057</v>
      </c>
      <c r="K712" s="8">
        <f t="shared" si="103"/>
        <v>193.24374597190712</v>
      </c>
      <c r="L712" s="8">
        <v>30</v>
      </c>
      <c r="M712" s="8">
        <v>50</v>
      </c>
      <c r="N712" s="8"/>
      <c r="O712" s="8"/>
      <c r="P712" s="64"/>
      <c r="Q712" s="11"/>
      <c r="R712" s="65"/>
      <c r="S712" s="65"/>
      <c r="T712" s="11"/>
      <c r="U712" s="65"/>
      <c r="V712" s="65"/>
      <c r="W712" s="11"/>
      <c r="X712" s="65"/>
      <c r="Y712" s="65"/>
      <c r="Z712" s="65"/>
      <c r="AA712" s="65"/>
      <c r="AB712" s="65"/>
      <c r="AC712" s="11"/>
      <c r="AD712" s="11"/>
      <c r="AE712" s="11"/>
      <c r="AF712" s="11"/>
      <c r="AG712" s="11"/>
      <c r="AH712" s="11"/>
      <c r="AI712" s="11"/>
      <c r="AJ712" s="11"/>
      <c r="AK712" s="11"/>
      <c r="AL712" s="11"/>
      <c r="AM712" s="11"/>
      <c r="AN712" s="11"/>
      <c r="AO712" s="11"/>
      <c r="AP712" s="11"/>
      <c r="AQ712" s="11"/>
      <c r="AR712" s="11"/>
      <c r="AS712" s="11"/>
      <c r="AT712" s="11"/>
      <c r="AU712" s="11"/>
      <c r="AV712" s="11"/>
      <c r="AW712" s="11"/>
      <c r="AX712" s="11"/>
      <c r="AY712" s="11"/>
      <c r="AZ712" s="11"/>
      <c r="BA712" s="11"/>
      <c r="BB712" s="11"/>
      <c r="BC712" s="11"/>
      <c r="BD712" s="11"/>
      <c r="BE712" s="11"/>
      <c r="BF712" s="11"/>
      <c r="BG712" s="11"/>
      <c r="BH712" s="11"/>
      <c r="BI712" s="11"/>
      <c r="BJ712" s="11"/>
      <c r="BK712" s="11"/>
      <c r="BL712" s="11"/>
      <c r="BM712" s="11"/>
      <c r="BN712" s="11"/>
      <c r="BO712" s="11"/>
      <c r="BP712" s="11"/>
      <c r="BQ712" s="11"/>
      <c r="BR712" s="11"/>
      <c r="BS712" s="11"/>
      <c r="BT712" s="11"/>
      <c r="BU712" s="65"/>
      <c r="BV712" s="11"/>
      <c r="BW712" s="11"/>
      <c r="BX712" s="11"/>
      <c r="BY712" s="11"/>
      <c r="BZ712" s="11"/>
      <c r="CA712" s="11"/>
      <c r="CB712" s="11"/>
      <c r="CC712" s="11"/>
      <c r="CD712" s="11"/>
      <c r="CE712" s="11"/>
      <c r="CF712" s="11"/>
      <c r="CG712" s="11"/>
      <c r="CH712" s="11"/>
      <c r="CI712" s="11"/>
      <c r="CJ712" s="11"/>
      <c r="CK712" s="11"/>
      <c r="CL712" s="11"/>
      <c r="CM712" s="11"/>
      <c r="CN712" s="11"/>
      <c r="CO712" s="11"/>
      <c r="CP712" s="11"/>
      <c r="CQ712" s="11"/>
      <c r="CR712" s="11"/>
      <c r="CS712" s="11"/>
      <c r="CT712" s="11"/>
      <c r="CU712" s="11"/>
      <c r="CV712" s="11"/>
      <c r="CW712" s="11"/>
      <c r="CX712" s="11"/>
      <c r="CY712" s="11"/>
      <c r="CZ712" s="11"/>
      <c r="DA712" s="11"/>
      <c r="DB712" s="11"/>
      <c r="DC712" s="11"/>
      <c r="DD712" s="11"/>
      <c r="DE712" s="11"/>
      <c r="DF712" s="11"/>
      <c r="DG712" s="11"/>
      <c r="DH712" s="11"/>
      <c r="DI712" s="11"/>
      <c r="DJ712" s="11"/>
      <c r="DK712" s="11"/>
      <c r="DL712" s="11"/>
      <c r="DM712" s="11"/>
      <c r="DN712" s="11"/>
      <c r="DO712" s="11"/>
      <c r="DP712" s="11"/>
      <c r="DQ712" s="11"/>
      <c r="DR712" s="11"/>
      <c r="DS712" s="11"/>
      <c r="DT712" s="11"/>
      <c r="DU712" s="11"/>
      <c r="DV712" s="11"/>
      <c r="DW712" s="11"/>
      <c r="DX712" s="11"/>
    </row>
    <row r="713" spans="6:128" ht="12.75">
      <c r="F713" s="11"/>
      <c r="G713" s="9">
        <f t="shared" si="104"/>
        <v>710</v>
      </c>
      <c r="H713" s="8">
        <f t="shared" si="100"/>
        <v>159.89103269043656</v>
      </c>
      <c r="I713" s="8">
        <f t="shared" si="102"/>
        <v>-5.904038040675641</v>
      </c>
      <c r="J713" s="8">
        <f t="shared" si="101"/>
        <v>33.48346360241507</v>
      </c>
      <c r="K713" s="8">
        <f t="shared" si="103"/>
        <v>193.37449629285163</v>
      </c>
      <c r="L713" s="8">
        <v>31</v>
      </c>
      <c r="M713" s="8">
        <v>49</v>
      </c>
      <c r="N713" s="8"/>
      <c r="O713" s="8"/>
      <c r="P713" s="64"/>
      <c r="Q713" s="11"/>
      <c r="R713" s="65"/>
      <c r="S713" s="65"/>
      <c r="T713" s="11"/>
      <c r="U713" s="65"/>
      <c r="V713" s="65"/>
      <c r="W713" s="11"/>
      <c r="X713" s="65"/>
      <c r="Y713" s="65"/>
      <c r="Z713" s="65"/>
      <c r="AA713" s="65"/>
      <c r="AB713" s="65"/>
      <c r="AC713" s="11"/>
      <c r="AD713" s="11"/>
      <c r="AE713" s="11"/>
      <c r="AF713" s="11"/>
      <c r="AG713" s="11"/>
      <c r="AH713" s="11"/>
      <c r="AI713" s="11"/>
      <c r="AJ713" s="11"/>
      <c r="AK713" s="11"/>
      <c r="AL713" s="11"/>
      <c r="AM713" s="11"/>
      <c r="AN713" s="11"/>
      <c r="AO713" s="11"/>
      <c r="AP713" s="11"/>
      <c r="AQ713" s="11"/>
      <c r="AR713" s="11"/>
      <c r="AS713" s="11"/>
      <c r="AT713" s="11"/>
      <c r="AU713" s="11"/>
      <c r="AV713" s="11"/>
      <c r="AW713" s="11"/>
      <c r="AX713" s="11"/>
      <c r="AY713" s="11"/>
      <c r="AZ713" s="11"/>
      <c r="BA713" s="11"/>
      <c r="BB713" s="11"/>
      <c r="BC713" s="11"/>
      <c r="BD713" s="11"/>
      <c r="BE713" s="11"/>
      <c r="BF713" s="11"/>
      <c r="BG713" s="11"/>
      <c r="BH713" s="11"/>
      <c r="BI713" s="11"/>
      <c r="BJ713" s="11"/>
      <c r="BK713" s="11"/>
      <c r="BL713" s="11"/>
      <c r="BM713" s="11"/>
      <c r="BN713" s="11"/>
      <c r="BO713" s="11"/>
      <c r="BP713" s="11"/>
      <c r="BQ713" s="11"/>
      <c r="BR713" s="11"/>
      <c r="BS713" s="11"/>
      <c r="BT713" s="11"/>
      <c r="BU713" s="65"/>
      <c r="BV713" s="11"/>
      <c r="BW713" s="11"/>
      <c r="BX713" s="11"/>
      <c r="BY713" s="11"/>
      <c r="BZ713" s="11"/>
      <c r="CA713" s="11"/>
      <c r="CB713" s="11"/>
      <c r="CC713" s="11"/>
      <c r="CD713" s="11"/>
      <c r="CE713" s="11"/>
      <c r="CF713" s="11"/>
      <c r="CG713" s="11"/>
      <c r="CH713" s="11"/>
      <c r="CI713" s="11"/>
      <c r="CJ713" s="11"/>
      <c r="CK713" s="11"/>
      <c r="CL713" s="11"/>
      <c r="CM713" s="11"/>
      <c r="CN713" s="11"/>
      <c r="CO713" s="11"/>
      <c r="CP713" s="11"/>
      <c r="CQ713" s="11"/>
      <c r="CR713" s="11"/>
      <c r="CS713" s="11"/>
      <c r="CT713" s="11"/>
      <c r="CU713" s="11"/>
      <c r="CV713" s="11"/>
      <c r="CW713" s="11"/>
      <c r="CX713" s="11"/>
      <c r="CY713" s="11"/>
      <c r="CZ713" s="11"/>
      <c r="DA713" s="11"/>
      <c r="DB713" s="11"/>
      <c r="DC713" s="11"/>
      <c r="DD713" s="11"/>
      <c r="DE713" s="11"/>
      <c r="DF713" s="11"/>
      <c r="DG713" s="11"/>
      <c r="DH713" s="11"/>
      <c r="DI713" s="11"/>
      <c r="DJ713" s="11"/>
      <c r="DK713" s="11"/>
      <c r="DL713" s="11"/>
      <c r="DM713" s="11"/>
      <c r="DN713" s="11"/>
      <c r="DO713" s="11"/>
      <c r="DP713" s="11"/>
      <c r="DQ713" s="11"/>
      <c r="DR713" s="11"/>
      <c r="DS713" s="11"/>
      <c r="DT713" s="11"/>
      <c r="DU713" s="11"/>
      <c r="DV713" s="11"/>
      <c r="DW713" s="11"/>
      <c r="DX713" s="11"/>
    </row>
    <row r="714" spans="6:128" ht="12.75">
      <c r="F714" s="11"/>
      <c r="G714" s="9">
        <f t="shared" si="104"/>
        <v>711</v>
      </c>
      <c r="H714" s="8">
        <f t="shared" si="100"/>
        <v>159.911571396252</v>
      </c>
      <c r="I714" s="8">
        <f t="shared" si="102"/>
        <v>-5.3187718113678955</v>
      </c>
      <c r="J714" s="8">
        <f t="shared" si="101"/>
        <v>33.58140358023468</v>
      </c>
      <c r="K714" s="8">
        <f t="shared" si="103"/>
        <v>193.49297497648666</v>
      </c>
      <c r="L714" s="8">
        <v>32</v>
      </c>
      <c r="M714" s="8">
        <v>48</v>
      </c>
      <c r="N714" s="8"/>
      <c r="O714" s="8"/>
      <c r="P714" s="64"/>
      <c r="Q714" s="11"/>
      <c r="R714" s="65"/>
      <c r="S714" s="65"/>
      <c r="T714" s="11"/>
      <c r="U714" s="65"/>
      <c r="V714" s="65"/>
      <c r="W714" s="11"/>
      <c r="X714" s="65"/>
      <c r="Y714" s="65"/>
      <c r="Z714" s="65"/>
      <c r="AA714" s="65"/>
      <c r="AB714" s="65"/>
      <c r="AC714" s="11"/>
      <c r="AD714" s="11"/>
      <c r="AE714" s="11"/>
      <c r="AF714" s="11"/>
      <c r="AG714" s="11"/>
      <c r="AH714" s="11"/>
      <c r="AI714" s="11"/>
      <c r="AJ714" s="11"/>
      <c r="AK714" s="11"/>
      <c r="AL714" s="11"/>
      <c r="AM714" s="11"/>
      <c r="AN714" s="11"/>
      <c r="AO714" s="11"/>
      <c r="AP714" s="11"/>
      <c r="AQ714" s="11"/>
      <c r="AR714" s="11"/>
      <c r="AS714" s="11"/>
      <c r="AT714" s="11"/>
      <c r="AU714" s="11"/>
      <c r="AV714" s="11"/>
      <c r="AW714" s="11"/>
      <c r="AX714" s="11"/>
      <c r="AY714" s="11"/>
      <c r="AZ714" s="11"/>
      <c r="BA714" s="11"/>
      <c r="BB714" s="11"/>
      <c r="BC714" s="11"/>
      <c r="BD714" s="11"/>
      <c r="BE714" s="11"/>
      <c r="BF714" s="11"/>
      <c r="BG714" s="11"/>
      <c r="BH714" s="11"/>
      <c r="BI714" s="11"/>
      <c r="BJ714" s="11"/>
      <c r="BK714" s="11"/>
      <c r="BL714" s="11"/>
      <c r="BM714" s="11"/>
      <c r="BN714" s="11"/>
      <c r="BO714" s="11"/>
      <c r="BP714" s="11"/>
      <c r="BQ714" s="11"/>
      <c r="BR714" s="11"/>
      <c r="BS714" s="11"/>
      <c r="BT714" s="11"/>
      <c r="BU714" s="65"/>
      <c r="BV714" s="11"/>
      <c r="BW714" s="11"/>
      <c r="BX714" s="11"/>
      <c r="BY714" s="11"/>
      <c r="BZ714" s="11"/>
      <c r="CA714" s="11"/>
      <c r="CB714" s="11"/>
      <c r="CC714" s="11"/>
      <c r="CD714" s="11"/>
      <c r="CE714" s="11"/>
      <c r="CF714" s="11"/>
      <c r="CG714" s="11"/>
      <c r="CH714" s="11"/>
      <c r="CI714" s="11"/>
      <c r="CJ714" s="11"/>
      <c r="CK714" s="11"/>
      <c r="CL714" s="11"/>
      <c r="CM714" s="11"/>
      <c r="CN714" s="11"/>
      <c r="CO714" s="11"/>
      <c r="CP714" s="11"/>
      <c r="CQ714" s="11"/>
      <c r="CR714" s="11"/>
      <c r="CS714" s="11"/>
      <c r="CT714" s="11"/>
      <c r="CU714" s="11"/>
      <c r="CV714" s="11"/>
      <c r="CW714" s="11"/>
      <c r="CX714" s="11"/>
      <c r="CY714" s="11"/>
      <c r="CZ714" s="11"/>
      <c r="DA714" s="11"/>
      <c r="DB714" s="11"/>
      <c r="DC714" s="11"/>
      <c r="DD714" s="11"/>
      <c r="DE714" s="11"/>
      <c r="DF714" s="11"/>
      <c r="DG714" s="11"/>
      <c r="DH714" s="11"/>
      <c r="DI714" s="11"/>
      <c r="DJ714" s="11"/>
      <c r="DK714" s="11"/>
      <c r="DL714" s="11"/>
      <c r="DM714" s="11"/>
      <c r="DN714" s="11"/>
      <c r="DO714" s="11"/>
      <c r="DP714" s="11"/>
      <c r="DQ714" s="11"/>
      <c r="DR714" s="11"/>
      <c r="DS714" s="11"/>
      <c r="DT714" s="11"/>
      <c r="DU714" s="11"/>
      <c r="DV714" s="11"/>
      <c r="DW714" s="11"/>
      <c r="DX714" s="11"/>
    </row>
    <row r="715" spans="6:128" ht="12.75">
      <c r="F715" s="11"/>
      <c r="G715" s="9">
        <f t="shared" si="104"/>
        <v>712</v>
      </c>
      <c r="H715" s="8">
        <f t="shared" si="100"/>
        <v>159.9300136317519</v>
      </c>
      <c r="I715" s="8">
        <f t="shared" si="102"/>
        <v>-4.731885432642188</v>
      </c>
      <c r="J715" s="8">
        <f t="shared" si="101"/>
        <v>33.669114337213394</v>
      </c>
      <c r="K715" s="8">
        <f t="shared" si="103"/>
        <v>193.5991279689653</v>
      </c>
      <c r="L715" s="8">
        <v>33</v>
      </c>
      <c r="M715" s="8">
        <v>47</v>
      </c>
      <c r="N715" s="8"/>
      <c r="O715" s="8"/>
      <c r="P715" s="64"/>
      <c r="Q715" s="11"/>
      <c r="R715" s="65"/>
      <c r="S715" s="65"/>
      <c r="T715" s="11"/>
      <c r="U715" s="65"/>
      <c r="V715" s="65"/>
      <c r="W715" s="11"/>
      <c r="X715" s="65"/>
      <c r="Y715" s="65"/>
      <c r="Z715" s="65"/>
      <c r="AA715" s="65"/>
      <c r="AB715" s="65"/>
      <c r="AC715" s="11"/>
      <c r="AD715" s="11"/>
      <c r="AE715" s="11"/>
      <c r="AF715" s="11"/>
      <c r="AG715" s="11"/>
      <c r="AH715" s="11"/>
      <c r="AI715" s="11"/>
      <c r="AJ715" s="11"/>
      <c r="AK715" s="11"/>
      <c r="AL715" s="11"/>
      <c r="AM715" s="11"/>
      <c r="AN715" s="11"/>
      <c r="AO715" s="11"/>
      <c r="AP715" s="11"/>
      <c r="AQ715" s="11"/>
      <c r="AR715" s="11"/>
      <c r="AS715" s="11"/>
      <c r="AT715" s="11"/>
      <c r="AU715" s="11"/>
      <c r="AV715" s="11"/>
      <c r="AW715" s="11"/>
      <c r="AX715" s="11"/>
      <c r="AY715" s="11"/>
      <c r="AZ715" s="11"/>
      <c r="BA715" s="11"/>
      <c r="BB715" s="11"/>
      <c r="BC715" s="11"/>
      <c r="BD715" s="11"/>
      <c r="BE715" s="11"/>
      <c r="BF715" s="11"/>
      <c r="BG715" s="11"/>
      <c r="BH715" s="11"/>
      <c r="BI715" s="11"/>
      <c r="BJ715" s="11"/>
      <c r="BK715" s="11"/>
      <c r="BL715" s="11"/>
      <c r="BM715" s="11"/>
      <c r="BN715" s="11"/>
      <c r="BO715" s="11"/>
      <c r="BP715" s="11"/>
      <c r="BQ715" s="11"/>
      <c r="BR715" s="11"/>
      <c r="BS715" s="11"/>
      <c r="BT715" s="11"/>
      <c r="BU715" s="65"/>
      <c r="BV715" s="11"/>
      <c r="BW715" s="11"/>
      <c r="BX715" s="11"/>
      <c r="BY715" s="11"/>
      <c r="BZ715" s="11"/>
      <c r="CA715" s="11"/>
      <c r="CB715" s="11"/>
      <c r="CC715" s="11"/>
      <c r="CD715" s="11"/>
      <c r="CE715" s="11"/>
      <c r="CF715" s="11"/>
      <c r="CG715" s="11"/>
      <c r="CH715" s="11"/>
      <c r="CI715" s="11"/>
      <c r="CJ715" s="11"/>
      <c r="CK715" s="11"/>
      <c r="CL715" s="11"/>
      <c r="CM715" s="11"/>
      <c r="CN715" s="11"/>
      <c r="CO715" s="11"/>
      <c r="CP715" s="11"/>
      <c r="CQ715" s="11"/>
      <c r="CR715" s="11"/>
      <c r="CS715" s="11"/>
      <c r="CT715" s="11"/>
      <c r="CU715" s="11"/>
      <c r="CV715" s="11"/>
      <c r="CW715" s="11"/>
      <c r="CX715" s="11"/>
      <c r="CY715" s="11"/>
      <c r="CZ715" s="11"/>
      <c r="DA715" s="11"/>
      <c r="DB715" s="11"/>
      <c r="DC715" s="11"/>
      <c r="DD715" s="11"/>
      <c r="DE715" s="11"/>
      <c r="DF715" s="11"/>
      <c r="DG715" s="11"/>
      <c r="DH715" s="11"/>
      <c r="DI715" s="11"/>
      <c r="DJ715" s="11"/>
      <c r="DK715" s="11"/>
      <c r="DL715" s="11"/>
      <c r="DM715" s="11"/>
      <c r="DN715" s="11"/>
      <c r="DO715" s="11"/>
      <c r="DP715" s="11"/>
      <c r="DQ715" s="11"/>
      <c r="DR715" s="11"/>
      <c r="DS715" s="11"/>
      <c r="DT715" s="11"/>
      <c r="DU715" s="11"/>
      <c r="DV715" s="11"/>
      <c r="DW715" s="11"/>
      <c r="DX715" s="11"/>
    </row>
    <row r="716" spans="6:128" ht="12.75">
      <c r="F716" s="11"/>
      <c r="G716" s="9">
        <f t="shared" si="104"/>
        <v>713</v>
      </c>
      <c r="H716" s="8">
        <f t="shared" si="100"/>
        <v>159.94633765668888</v>
      </c>
      <c r="I716" s="8">
        <f t="shared" si="102"/>
        <v>-4.143557675775014</v>
      </c>
      <c r="J716" s="8">
        <f t="shared" si="101"/>
        <v>33.74656915580495</v>
      </c>
      <c r="K716" s="8">
        <f t="shared" si="103"/>
        <v>193.69290681249385</v>
      </c>
      <c r="L716" s="8">
        <v>34</v>
      </c>
      <c r="M716" s="8">
        <v>46</v>
      </c>
      <c r="N716" s="8"/>
      <c r="O716" s="8"/>
      <c r="P716" s="64"/>
      <c r="Q716" s="11"/>
      <c r="R716" s="65"/>
      <c r="S716" s="65"/>
      <c r="T716" s="11"/>
      <c r="U716" s="65"/>
      <c r="V716" s="65"/>
      <c r="W716" s="11"/>
      <c r="X716" s="65"/>
      <c r="Y716" s="65"/>
      <c r="Z716" s="65"/>
      <c r="AA716" s="65"/>
      <c r="AB716" s="65"/>
      <c r="AC716" s="11"/>
      <c r="AD716" s="11"/>
      <c r="AE716" s="11"/>
      <c r="AF716" s="11"/>
      <c r="AG716" s="11"/>
      <c r="AH716" s="11"/>
      <c r="AI716" s="11"/>
      <c r="AJ716" s="11"/>
      <c r="AK716" s="11"/>
      <c r="AL716" s="11"/>
      <c r="AM716" s="11"/>
      <c r="AN716" s="11"/>
      <c r="AO716" s="11"/>
      <c r="AP716" s="11"/>
      <c r="AQ716" s="11"/>
      <c r="AR716" s="11"/>
      <c r="AS716" s="11"/>
      <c r="AT716" s="11"/>
      <c r="AU716" s="11"/>
      <c r="AV716" s="11"/>
      <c r="AW716" s="11"/>
      <c r="AX716" s="11"/>
      <c r="AY716" s="11"/>
      <c r="AZ716" s="11"/>
      <c r="BA716" s="11"/>
      <c r="BB716" s="11"/>
      <c r="BC716" s="11"/>
      <c r="BD716" s="11"/>
      <c r="BE716" s="11"/>
      <c r="BF716" s="11"/>
      <c r="BG716" s="11"/>
      <c r="BH716" s="11"/>
      <c r="BI716" s="11"/>
      <c r="BJ716" s="11"/>
      <c r="BK716" s="11"/>
      <c r="BL716" s="11"/>
      <c r="BM716" s="11"/>
      <c r="BN716" s="11"/>
      <c r="BO716" s="11"/>
      <c r="BP716" s="11"/>
      <c r="BQ716" s="11"/>
      <c r="BR716" s="11"/>
      <c r="BS716" s="11"/>
      <c r="BT716" s="11"/>
      <c r="BU716" s="65"/>
      <c r="BV716" s="11"/>
      <c r="BW716" s="11"/>
      <c r="BX716" s="11"/>
      <c r="BY716" s="11"/>
      <c r="BZ716" s="11"/>
      <c r="CA716" s="11"/>
      <c r="CB716" s="11"/>
      <c r="CC716" s="11"/>
      <c r="CD716" s="11"/>
      <c r="CE716" s="11"/>
      <c r="CF716" s="11"/>
      <c r="CG716" s="11"/>
      <c r="CH716" s="11"/>
      <c r="CI716" s="11"/>
      <c r="CJ716" s="11"/>
      <c r="CK716" s="11"/>
      <c r="CL716" s="11"/>
      <c r="CM716" s="11"/>
      <c r="CN716" s="11"/>
      <c r="CO716" s="11"/>
      <c r="CP716" s="11"/>
      <c r="CQ716" s="11"/>
      <c r="CR716" s="11"/>
      <c r="CS716" s="11"/>
      <c r="CT716" s="11"/>
      <c r="CU716" s="11"/>
      <c r="CV716" s="11"/>
      <c r="CW716" s="11"/>
      <c r="CX716" s="11"/>
      <c r="CY716" s="11"/>
      <c r="CZ716" s="11"/>
      <c r="DA716" s="11"/>
      <c r="DB716" s="11"/>
      <c r="DC716" s="11"/>
      <c r="DD716" s="11"/>
      <c r="DE716" s="11"/>
      <c r="DF716" s="11"/>
      <c r="DG716" s="11"/>
      <c r="DH716" s="11"/>
      <c r="DI716" s="11"/>
      <c r="DJ716" s="11"/>
      <c r="DK716" s="11"/>
      <c r="DL716" s="11"/>
      <c r="DM716" s="11"/>
      <c r="DN716" s="11"/>
      <c r="DO716" s="11"/>
      <c r="DP716" s="11"/>
      <c r="DQ716" s="11"/>
      <c r="DR716" s="11"/>
      <c r="DS716" s="11"/>
      <c r="DT716" s="11"/>
      <c r="DU716" s="11"/>
      <c r="DV716" s="11"/>
      <c r="DW716" s="11"/>
      <c r="DX716" s="11"/>
    </row>
    <row r="717" spans="6:128" ht="12.75">
      <c r="F717" s="11"/>
      <c r="G717" s="9">
        <f t="shared" si="104"/>
        <v>714</v>
      </c>
      <c r="H717" s="8">
        <f t="shared" si="100"/>
        <v>159.96052423402512</v>
      </c>
      <c r="I717" s="8">
        <f t="shared" si="102"/>
        <v>-3.5539677511002545</v>
      </c>
      <c r="J717" s="8">
        <f t="shared" si="101"/>
        <v>33.81374444252129</v>
      </c>
      <c r="K717" s="8">
        <f t="shared" si="103"/>
        <v>193.7742686765464</v>
      </c>
      <c r="L717" s="8">
        <v>35</v>
      </c>
      <c r="M717" s="8">
        <v>45</v>
      </c>
      <c r="N717" s="8"/>
      <c r="O717" s="8"/>
      <c r="P717" s="64"/>
      <c r="Q717" s="11"/>
      <c r="R717" s="65"/>
      <c r="S717" s="65"/>
      <c r="T717" s="11"/>
      <c r="U717" s="65"/>
      <c r="V717" s="65"/>
      <c r="W717" s="11"/>
      <c r="X717" s="65"/>
      <c r="Y717" s="65"/>
      <c r="Z717" s="65"/>
      <c r="AA717" s="65"/>
      <c r="AB717" s="65"/>
      <c r="AC717" s="11"/>
      <c r="AD717" s="11"/>
      <c r="AE717" s="11"/>
      <c r="AF717" s="11"/>
      <c r="AG717" s="11"/>
      <c r="AH717" s="11"/>
      <c r="AI717" s="11"/>
      <c r="AJ717" s="11"/>
      <c r="AK717" s="11"/>
      <c r="AL717" s="11"/>
      <c r="AM717" s="11"/>
      <c r="AN717" s="11"/>
      <c r="AO717" s="11"/>
      <c r="AP717" s="11"/>
      <c r="AQ717" s="11"/>
      <c r="AR717" s="11"/>
      <c r="AS717" s="11"/>
      <c r="AT717" s="11"/>
      <c r="AU717" s="11"/>
      <c r="AV717" s="11"/>
      <c r="AW717" s="11"/>
      <c r="AX717" s="11"/>
      <c r="AY717" s="11"/>
      <c r="AZ717" s="11"/>
      <c r="BA717" s="11"/>
      <c r="BB717" s="11"/>
      <c r="BC717" s="11"/>
      <c r="BD717" s="11"/>
      <c r="BE717" s="11"/>
      <c r="BF717" s="11"/>
      <c r="BG717" s="11"/>
      <c r="BH717" s="11"/>
      <c r="BI717" s="11"/>
      <c r="BJ717" s="11"/>
      <c r="BK717" s="11"/>
      <c r="BL717" s="11"/>
      <c r="BM717" s="11"/>
      <c r="BN717" s="11"/>
      <c r="BO717" s="11"/>
      <c r="BP717" s="11"/>
      <c r="BQ717" s="11"/>
      <c r="BR717" s="11"/>
      <c r="BS717" s="11"/>
      <c r="BT717" s="11"/>
      <c r="BU717" s="65"/>
      <c r="BV717" s="11"/>
      <c r="BW717" s="11"/>
      <c r="BX717" s="11"/>
      <c r="BY717" s="11"/>
      <c r="BZ717" s="11"/>
      <c r="CA717" s="11"/>
      <c r="CB717" s="11"/>
      <c r="CC717" s="11"/>
      <c r="CD717" s="11"/>
      <c r="CE717" s="11"/>
      <c r="CF717" s="11"/>
      <c r="CG717" s="11"/>
      <c r="CH717" s="11"/>
      <c r="CI717" s="11"/>
      <c r="CJ717" s="11"/>
      <c r="CK717" s="11"/>
      <c r="CL717" s="11"/>
      <c r="CM717" s="11"/>
      <c r="CN717" s="11"/>
      <c r="CO717" s="11"/>
      <c r="CP717" s="11"/>
      <c r="CQ717" s="11"/>
      <c r="CR717" s="11"/>
      <c r="CS717" s="11"/>
      <c r="CT717" s="11"/>
      <c r="CU717" s="11"/>
      <c r="CV717" s="11"/>
      <c r="CW717" s="11"/>
      <c r="CX717" s="11"/>
      <c r="CY717" s="11"/>
      <c r="CZ717" s="11"/>
      <c r="DA717" s="11"/>
      <c r="DB717" s="11"/>
      <c r="DC717" s="11"/>
      <c r="DD717" s="11"/>
      <c r="DE717" s="11"/>
      <c r="DF717" s="11"/>
      <c r="DG717" s="11"/>
      <c r="DH717" s="11"/>
      <c r="DI717" s="11"/>
      <c r="DJ717" s="11"/>
      <c r="DK717" s="11"/>
      <c r="DL717" s="11"/>
      <c r="DM717" s="11"/>
      <c r="DN717" s="11"/>
      <c r="DO717" s="11"/>
      <c r="DP717" s="11"/>
      <c r="DQ717" s="11"/>
      <c r="DR717" s="11"/>
      <c r="DS717" s="11"/>
      <c r="DT717" s="11"/>
      <c r="DU717" s="11"/>
      <c r="DV717" s="11"/>
      <c r="DW717" s="11"/>
      <c r="DX717" s="11"/>
    </row>
    <row r="718" spans="6:128" ht="12.75">
      <c r="F718" s="11"/>
      <c r="G718" s="9">
        <f t="shared" si="104"/>
        <v>715</v>
      </c>
      <c r="H718" s="8">
        <f t="shared" si="100"/>
        <v>159.9725566503238</v>
      </c>
      <c r="I718" s="8">
        <f t="shared" si="102"/>
        <v>-2.963295253420331</v>
      </c>
      <c r="J718" s="8">
        <f t="shared" si="101"/>
        <v>33.870619735119355</v>
      </c>
      <c r="K718" s="8">
        <f t="shared" si="103"/>
        <v>193.84317638544317</v>
      </c>
      <c r="L718" s="8">
        <v>36</v>
      </c>
      <c r="M718" s="8">
        <v>44</v>
      </c>
      <c r="N718" s="8"/>
      <c r="O718" s="8"/>
      <c r="P718" s="64"/>
      <c r="Q718" s="11"/>
      <c r="R718" s="65"/>
      <c r="S718" s="65"/>
      <c r="T718" s="11"/>
      <c r="U718" s="65"/>
      <c r="V718" s="65"/>
      <c r="W718" s="11"/>
      <c r="X718" s="65"/>
      <c r="Y718" s="65"/>
      <c r="Z718" s="65"/>
      <c r="AA718" s="65"/>
      <c r="AB718" s="65"/>
      <c r="AC718" s="11"/>
      <c r="AD718" s="11"/>
      <c r="AE718" s="11"/>
      <c r="AF718" s="11"/>
      <c r="AG718" s="11"/>
      <c r="AH718" s="11"/>
      <c r="AI718" s="11"/>
      <c r="AJ718" s="11"/>
      <c r="AK718" s="11"/>
      <c r="AL718" s="11"/>
      <c r="AM718" s="11"/>
      <c r="AN718" s="11"/>
      <c r="AO718" s="11"/>
      <c r="AP718" s="11"/>
      <c r="AQ718" s="11"/>
      <c r="AR718" s="11"/>
      <c r="AS718" s="11"/>
      <c r="AT718" s="11"/>
      <c r="AU718" s="11"/>
      <c r="AV718" s="11"/>
      <c r="AW718" s="11"/>
      <c r="AX718" s="11"/>
      <c r="AY718" s="11"/>
      <c r="AZ718" s="11"/>
      <c r="BA718" s="11"/>
      <c r="BB718" s="11"/>
      <c r="BC718" s="11"/>
      <c r="BD718" s="11"/>
      <c r="BE718" s="11"/>
      <c r="BF718" s="11"/>
      <c r="BG718" s="11"/>
      <c r="BH718" s="11"/>
      <c r="BI718" s="11"/>
      <c r="BJ718" s="11"/>
      <c r="BK718" s="11"/>
      <c r="BL718" s="11"/>
      <c r="BM718" s="11"/>
      <c r="BN718" s="11"/>
      <c r="BO718" s="11"/>
      <c r="BP718" s="11"/>
      <c r="BQ718" s="11"/>
      <c r="BR718" s="11"/>
      <c r="BS718" s="11"/>
      <c r="BT718" s="11"/>
      <c r="BU718" s="65"/>
      <c r="BV718" s="11"/>
      <c r="BW718" s="11"/>
      <c r="BX718" s="11"/>
      <c r="BY718" s="11"/>
      <c r="BZ718" s="11"/>
      <c r="CA718" s="11"/>
      <c r="CB718" s="11"/>
      <c r="CC718" s="11"/>
      <c r="CD718" s="11"/>
      <c r="CE718" s="11"/>
      <c r="CF718" s="11"/>
      <c r="CG718" s="11"/>
      <c r="CH718" s="11"/>
      <c r="CI718" s="11"/>
      <c r="CJ718" s="11"/>
      <c r="CK718" s="11"/>
      <c r="CL718" s="11"/>
      <c r="CM718" s="11"/>
      <c r="CN718" s="11"/>
      <c r="CO718" s="11"/>
      <c r="CP718" s="11"/>
      <c r="CQ718" s="11"/>
      <c r="CR718" s="11"/>
      <c r="CS718" s="11"/>
      <c r="CT718" s="11"/>
      <c r="CU718" s="11"/>
      <c r="CV718" s="11"/>
      <c r="CW718" s="11"/>
      <c r="CX718" s="11"/>
      <c r="CY718" s="11"/>
      <c r="CZ718" s="11"/>
      <c r="DA718" s="11"/>
      <c r="DB718" s="11"/>
      <c r="DC718" s="11"/>
      <c r="DD718" s="11"/>
      <c r="DE718" s="11"/>
      <c r="DF718" s="11"/>
      <c r="DG718" s="11"/>
      <c r="DH718" s="11"/>
      <c r="DI718" s="11"/>
      <c r="DJ718" s="11"/>
      <c r="DK718" s="11"/>
      <c r="DL718" s="11"/>
      <c r="DM718" s="11"/>
      <c r="DN718" s="11"/>
      <c r="DO718" s="11"/>
      <c r="DP718" s="11"/>
      <c r="DQ718" s="11"/>
      <c r="DR718" s="11"/>
      <c r="DS718" s="11"/>
      <c r="DT718" s="11"/>
      <c r="DU718" s="11"/>
      <c r="DV718" s="11"/>
      <c r="DW718" s="11"/>
      <c r="DX718" s="11"/>
    </row>
    <row r="719" spans="6:128" ht="12.75">
      <c r="F719" s="11"/>
      <c r="G719" s="9">
        <f t="shared" si="104"/>
        <v>716</v>
      </c>
      <c r="H719" s="8">
        <f t="shared" si="100"/>
        <v>159.9824207334438</v>
      </c>
      <c r="I719" s="8">
        <f t="shared" si="102"/>
        <v>-2.37172010730025</v>
      </c>
      <c r="J719" s="8">
        <f t="shared" si="101"/>
        <v>33.917177708834025</v>
      </c>
      <c r="K719" s="8">
        <f t="shared" si="103"/>
        <v>193.89959844227783</v>
      </c>
      <c r="L719" s="8">
        <v>37</v>
      </c>
      <c r="M719" s="8">
        <v>43</v>
      </c>
      <c r="N719" s="8"/>
      <c r="O719" s="8"/>
      <c r="P719" s="64"/>
      <c r="Q719" s="11"/>
      <c r="R719" s="65"/>
      <c r="S719" s="65"/>
      <c r="T719" s="11"/>
      <c r="U719" s="65"/>
      <c r="V719" s="65"/>
      <c r="W719" s="11"/>
      <c r="X719" s="65"/>
      <c r="Y719" s="65"/>
      <c r="Z719" s="65"/>
      <c r="AA719" s="65"/>
      <c r="AB719" s="65"/>
      <c r="AC719" s="11"/>
      <c r="AD719" s="11"/>
      <c r="AE719" s="11"/>
      <c r="AF719" s="11"/>
      <c r="AG719" s="11"/>
      <c r="AH719" s="11"/>
      <c r="AI719" s="11"/>
      <c r="AJ719" s="11"/>
      <c r="AK719" s="11"/>
      <c r="AL719" s="11"/>
      <c r="AM719" s="11"/>
      <c r="AN719" s="11"/>
      <c r="AO719" s="11"/>
      <c r="AP719" s="11"/>
      <c r="AQ719" s="11"/>
      <c r="AR719" s="11"/>
      <c r="AS719" s="11"/>
      <c r="AT719" s="11"/>
      <c r="AU719" s="11"/>
      <c r="AV719" s="11"/>
      <c r="AW719" s="11"/>
      <c r="AX719" s="11"/>
      <c r="AY719" s="11"/>
      <c r="AZ719" s="11"/>
      <c r="BA719" s="11"/>
      <c r="BB719" s="11"/>
      <c r="BC719" s="11"/>
      <c r="BD719" s="11"/>
      <c r="BE719" s="11"/>
      <c r="BF719" s="11"/>
      <c r="BG719" s="11"/>
      <c r="BH719" s="11"/>
      <c r="BI719" s="11"/>
      <c r="BJ719" s="11"/>
      <c r="BK719" s="11"/>
      <c r="BL719" s="11"/>
      <c r="BM719" s="11"/>
      <c r="BN719" s="11"/>
      <c r="BO719" s="11"/>
      <c r="BP719" s="11"/>
      <c r="BQ719" s="11"/>
      <c r="BR719" s="11"/>
      <c r="BS719" s="11"/>
      <c r="BT719" s="11"/>
      <c r="BU719" s="65"/>
      <c r="BV719" s="11"/>
      <c r="BW719" s="11"/>
      <c r="BX719" s="11"/>
      <c r="BY719" s="11"/>
      <c r="BZ719" s="11"/>
      <c r="CA719" s="11"/>
      <c r="CB719" s="11"/>
      <c r="CC719" s="11"/>
      <c r="CD719" s="11"/>
      <c r="CE719" s="11"/>
      <c r="CF719" s="11"/>
      <c r="CG719" s="11"/>
      <c r="CH719" s="11"/>
      <c r="CI719" s="11"/>
      <c r="CJ719" s="11"/>
      <c r="CK719" s="11"/>
      <c r="CL719" s="11"/>
      <c r="CM719" s="11"/>
      <c r="CN719" s="11"/>
      <c r="CO719" s="11"/>
      <c r="CP719" s="11"/>
      <c r="CQ719" s="11"/>
      <c r="CR719" s="11"/>
      <c r="CS719" s="11"/>
      <c r="CT719" s="11"/>
      <c r="CU719" s="11"/>
      <c r="CV719" s="11"/>
      <c r="CW719" s="11"/>
      <c r="CX719" s="11"/>
      <c r="CY719" s="11"/>
      <c r="CZ719" s="11"/>
      <c r="DA719" s="11"/>
      <c r="DB719" s="11"/>
      <c r="DC719" s="11"/>
      <c r="DD719" s="11"/>
      <c r="DE719" s="11"/>
      <c r="DF719" s="11"/>
      <c r="DG719" s="11"/>
      <c r="DH719" s="11"/>
      <c r="DI719" s="11"/>
      <c r="DJ719" s="11"/>
      <c r="DK719" s="11"/>
      <c r="DL719" s="11"/>
      <c r="DM719" s="11"/>
      <c r="DN719" s="11"/>
      <c r="DO719" s="11"/>
      <c r="DP719" s="11"/>
      <c r="DQ719" s="11"/>
      <c r="DR719" s="11"/>
      <c r="DS719" s="11"/>
      <c r="DT719" s="11"/>
      <c r="DU719" s="11"/>
      <c r="DV719" s="11"/>
      <c r="DW719" s="11"/>
      <c r="DX719" s="11"/>
    </row>
    <row r="720" spans="6:128" ht="12.75">
      <c r="F720" s="11"/>
      <c r="G720" s="9">
        <f t="shared" si="104"/>
        <v>717</v>
      </c>
      <c r="H720" s="8">
        <f t="shared" si="100"/>
        <v>159.9901048675288</v>
      </c>
      <c r="I720" s="8">
        <f t="shared" si="102"/>
        <v>-1.779422512260117</v>
      </c>
      <c r="J720" s="8">
        <f t="shared" si="101"/>
        <v>33.95340418165551</v>
      </c>
      <c r="K720" s="8">
        <f t="shared" si="103"/>
        <v>193.9435090491843</v>
      </c>
      <c r="L720" s="8">
        <v>38</v>
      </c>
      <c r="M720" s="8">
        <v>42</v>
      </c>
      <c r="N720" s="8"/>
      <c r="O720" s="8"/>
      <c r="P720" s="64"/>
      <c r="Q720" s="11"/>
      <c r="R720" s="65"/>
      <c r="S720" s="65"/>
      <c r="T720" s="11"/>
      <c r="U720" s="65"/>
      <c r="V720" s="65"/>
      <c r="W720" s="11"/>
      <c r="X720" s="65"/>
      <c r="Y720" s="65"/>
      <c r="Z720" s="65"/>
      <c r="AA720" s="65"/>
      <c r="AB720" s="65"/>
      <c r="AC720" s="11"/>
      <c r="AD720" s="11"/>
      <c r="AE720" s="11"/>
      <c r="AF720" s="11"/>
      <c r="AG720" s="11"/>
      <c r="AH720" s="11"/>
      <c r="AI720" s="11"/>
      <c r="AJ720" s="11"/>
      <c r="AK720" s="11"/>
      <c r="AL720" s="11"/>
      <c r="AM720" s="11"/>
      <c r="AN720" s="11"/>
      <c r="AO720" s="11"/>
      <c r="AP720" s="11"/>
      <c r="AQ720" s="11"/>
      <c r="AR720" s="11"/>
      <c r="AS720" s="11"/>
      <c r="AT720" s="11"/>
      <c r="AU720" s="11"/>
      <c r="AV720" s="11"/>
      <c r="AW720" s="11"/>
      <c r="AX720" s="11"/>
      <c r="AY720" s="11"/>
      <c r="AZ720" s="11"/>
      <c r="BA720" s="11"/>
      <c r="BB720" s="11"/>
      <c r="BC720" s="11"/>
      <c r="BD720" s="11"/>
      <c r="BE720" s="11"/>
      <c r="BF720" s="11"/>
      <c r="BG720" s="11"/>
      <c r="BH720" s="11"/>
      <c r="BI720" s="11"/>
      <c r="BJ720" s="11"/>
      <c r="BK720" s="11"/>
      <c r="BL720" s="11"/>
      <c r="BM720" s="11"/>
      <c r="BN720" s="11"/>
      <c r="BO720" s="11"/>
      <c r="BP720" s="11"/>
      <c r="BQ720" s="11"/>
      <c r="BR720" s="11"/>
      <c r="BS720" s="11"/>
      <c r="BT720" s="11"/>
      <c r="BU720" s="65"/>
      <c r="BV720" s="11"/>
      <c r="BW720" s="11"/>
      <c r="BX720" s="11"/>
      <c r="BY720" s="11"/>
      <c r="BZ720" s="11"/>
      <c r="CA720" s="11"/>
      <c r="CB720" s="11"/>
      <c r="CC720" s="11"/>
      <c r="CD720" s="11"/>
      <c r="CE720" s="11"/>
      <c r="CF720" s="11"/>
      <c r="CG720" s="11"/>
      <c r="CH720" s="11"/>
      <c r="CI720" s="11"/>
      <c r="CJ720" s="11"/>
      <c r="CK720" s="11"/>
      <c r="CL720" s="11"/>
      <c r="CM720" s="11"/>
      <c r="CN720" s="11"/>
      <c r="CO720" s="11"/>
      <c r="CP720" s="11"/>
      <c r="CQ720" s="11"/>
      <c r="CR720" s="11"/>
      <c r="CS720" s="11"/>
      <c r="CT720" s="11"/>
      <c r="CU720" s="11"/>
      <c r="CV720" s="11"/>
      <c r="CW720" s="11"/>
      <c r="CX720" s="11"/>
      <c r="CY720" s="11"/>
      <c r="CZ720" s="11"/>
      <c r="DA720" s="11"/>
      <c r="DB720" s="11"/>
      <c r="DC720" s="11"/>
      <c r="DD720" s="11"/>
      <c r="DE720" s="11"/>
      <c r="DF720" s="11"/>
      <c r="DG720" s="11"/>
      <c r="DH720" s="11"/>
      <c r="DI720" s="11"/>
      <c r="DJ720" s="11"/>
      <c r="DK720" s="11"/>
      <c r="DL720" s="11"/>
      <c r="DM720" s="11"/>
      <c r="DN720" s="11"/>
      <c r="DO720" s="11"/>
      <c r="DP720" s="11"/>
      <c r="DQ720" s="11"/>
      <c r="DR720" s="11"/>
      <c r="DS720" s="11"/>
      <c r="DT720" s="11"/>
      <c r="DU720" s="11"/>
      <c r="DV720" s="11"/>
      <c r="DW720" s="11"/>
      <c r="DX720" s="11"/>
    </row>
    <row r="721" spans="6:128" ht="12.75">
      <c r="F721" s="11"/>
      <c r="G721" s="9">
        <f t="shared" si="104"/>
        <v>718</v>
      </c>
      <c r="H721" s="8">
        <f t="shared" si="100"/>
        <v>159.99560000528194</v>
      </c>
      <c r="I721" s="8">
        <f t="shared" si="102"/>
        <v>-1.1865828878850966</v>
      </c>
      <c r="J721" s="8">
        <f t="shared" si="101"/>
        <v>33.97928811864925</v>
      </c>
      <c r="K721" s="8">
        <f t="shared" si="103"/>
        <v>193.97488812393118</v>
      </c>
      <c r="L721" s="8">
        <v>39</v>
      </c>
      <c r="M721" s="8">
        <v>41</v>
      </c>
      <c r="N721" s="8"/>
      <c r="O721" s="8"/>
      <c r="P721" s="64"/>
      <c r="Q721" s="11"/>
      <c r="R721" s="65"/>
      <c r="S721" s="65"/>
      <c r="T721" s="11"/>
      <c r="U721" s="65"/>
      <c r="V721" s="65"/>
      <c r="W721" s="11"/>
      <c r="X721" s="65"/>
      <c r="Y721" s="65"/>
      <c r="Z721" s="65"/>
      <c r="AA721" s="65"/>
      <c r="AB721" s="65"/>
      <c r="AC721" s="11"/>
      <c r="AD721" s="11"/>
      <c r="AE721" s="11"/>
      <c r="AF721" s="11"/>
      <c r="AG721" s="11"/>
      <c r="AH721" s="11"/>
      <c r="AI721" s="11"/>
      <c r="AJ721" s="11"/>
      <c r="AK721" s="11"/>
      <c r="AL721" s="11"/>
      <c r="AM721" s="11"/>
      <c r="AN721" s="11"/>
      <c r="AO721" s="11"/>
      <c r="AP721" s="11"/>
      <c r="AQ721" s="11"/>
      <c r="AR721" s="11"/>
      <c r="AS721" s="11"/>
      <c r="AT721" s="11"/>
      <c r="AU721" s="11"/>
      <c r="AV721" s="11"/>
      <c r="AW721" s="11"/>
      <c r="AX721" s="11"/>
      <c r="AY721" s="11"/>
      <c r="AZ721" s="11"/>
      <c r="BA721" s="11"/>
      <c r="BB721" s="11"/>
      <c r="BC721" s="11"/>
      <c r="BD721" s="11"/>
      <c r="BE721" s="11"/>
      <c r="BF721" s="11"/>
      <c r="BG721" s="11"/>
      <c r="BH721" s="11"/>
      <c r="BI721" s="11"/>
      <c r="BJ721" s="11"/>
      <c r="BK721" s="11"/>
      <c r="BL721" s="11"/>
      <c r="BM721" s="11"/>
      <c r="BN721" s="11"/>
      <c r="BO721" s="11"/>
      <c r="BP721" s="11"/>
      <c r="BQ721" s="11"/>
      <c r="BR721" s="11"/>
      <c r="BS721" s="11"/>
      <c r="BT721" s="11"/>
      <c r="BU721" s="65"/>
      <c r="BV721" s="11"/>
      <c r="BW721" s="11"/>
      <c r="BX721" s="11"/>
      <c r="BY721" s="11"/>
      <c r="BZ721" s="11"/>
      <c r="CA721" s="11"/>
      <c r="CB721" s="11"/>
      <c r="CC721" s="11"/>
      <c r="CD721" s="11"/>
      <c r="CE721" s="11"/>
      <c r="CF721" s="11"/>
      <c r="CG721" s="11"/>
      <c r="CH721" s="11"/>
      <c r="CI721" s="11"/>
      <c r="CJ721" s="11"/>
      <c r="CK721" s="11"/>
      <c r="CL721" s="11"/>
      <c r="CM721" s="11"/>
      <c r="CN721" s="11"/>
      <c r="CO721" s="11"/>
      <c r="CP721" s="11"/>
      <c r="CQ721" s="11"/>
      <c r="CR721" s="11"/>
      <c r="CS721" s="11"/>
      <c r="CT721" s="11"/>
      <c r="CU721" s="11"/>
      <c r="CV721" s="11"/>
      <c r="CW721" s="11"/>
      <c r="CX721" s="11"/>
      <c r="CY721" s="11"/>
      <c r="CZ721" s="11"/>
      <c r="DA721" s="11"/>
      <c r="DB721" s="11"/>
      <c r="DC721" s="11"/>
      <c r="DD721" s="11"/>
      <c r="DE721" s="11"/>
      <c r="DF721" s="11"/>
      <c r="DG721" s="11"/>
      <c r="DH721" s="11"/>
      <c r="DI721" s="11"/>
      <c r="DJ721" s="11"/>
      <c r="DK721" s="11"/>
      <c r="DL721" s="11"/>
      <c r="DM721" s="11"/>
      <c r="DN721" s="11"/>
      <c r="DO721" s="11"/>
      <c r="DP721" s="11"/>
      <c r="DQ721" s="11"/>
      <c r="DR721" s="11"/>
      <c r="DS721" s="11"/>
      <c r="DT721" s="11"/>
      <c r="DU721" s="11"/>
      <c r="DV721" s="11"/>
      <c r="DW721" s="11"/>
      <c r="DX721" s="11"/>
    </row>
    <row r="722" spans="6:128" ht="12.75">
      <c r="F722" s="11"/>
      <c r="G722" s="9">
        <f t="shared" si="104"/>
        <v>719</v>
      </c>
      <c r="H722" s="8">
        <f t="shared" si="100"/>
        <v>159.99889967751977</v>
      </c>
      <c r="I722" s="8">
        <f t="shared" si="102"/>
        <v>-0.5933818188676192</v>
      </c>
      <c r="J722" s="8">
        <f t="shared" si="101"/>
        <v>33.9948216353173</v>
      </c>
      <c r="K722" s="8">
        <f t="shared" si="103"/>
        <v>193.99372131283707</v>
      </c>
      <c r="L722" s="8">
        <v>40</v>
      </c>
      <c r="M722" s="8">
        <v>40</v>
      </c>
      <c r="N722" s="8"/>
      <c r="O722" s="8"/>
      <c r="P722" s="64"/>
      <c r="Q722" s="11"/>
      <c r="R722" s="65"/>
      <c r="S722" s="65"/>
      <c r="T722" s="11"/>
      <c r="U722" s="65"/>
      <c r="V722" s="65"/>
      <c r="W722" s="11"/>
      <c r="X722" s="65"/>
      <c r="Y722" s="65"/>
      <c r="Z722" s="65"/>
      <c r="AA722" s="65"/>
      <c r="AB722" s="65"/>
      <c r="AC722" s="11"/>
      <c r="AD722" s="11"/>
      <c r="AE722" s="11"/>
      <c r="AF722" s="11"/>
      <c r="AG722" s="11"/>
      <c r="AH722" s="11"/>
      <c r="AI722" s="11"/>
      <c r="AJ722" s="11"/>
      <c r="AK722" s="11"/>
      <c r="AL722" s="11"/>
      <c r="AM722" s="11"/>
      <c r="AN722" s="11"/>
      <c r="AO722" s="11"/>
      <c r="AP722" s="11"/>
      <c r="AQ722" s="11"/>
      <c r="AR722" s="11"/>
      <c r="AS722" s="11"/>
      <c r="AT722" s="11"/>
      <c r="AU722" s="11"/>
      <c r="AV722" s="11"/>
      <c r="AW722" s="11"/>
      <c r="AX722" s="11"/>
      <c r="AY722" s="11"/>
      <c r="AZ722" s="11"/>
      <c r="BA722" s="11"/>
      <c r="BB722" s="11"/>
      <c r="BC722" s="11"/>
      <c r="BD722" s="11"/>
      <c r="BE722" s="11"/>
      <c r="BF722" s="11"/>
      <c r="BG722" s="11"/>
      <c r="BH722" s="11"/>
      <c r="BI722" s="11"/>
      <c r="BJ722" s="11"/>
      <c r="BK722" s="11"/>
      <c r="BL722" s="11"/>
      <c r="BM722" s="11"/>
      <c r="BN722" s="11"/>
      <c r="BO722" s="11"/>
      <c r="BP722" s="11"/>
      <c r="BQ722" s="11"/>
      <c r="BR722" s="11"/>
      <c r="BS722" s="11"/>
      <c r="BT722" s="11"/>
      <c r="BU722" s="65"/>
      <c r="BV722" s="11"/>
      <c r="BW722" s="11"/>
      <c r="BX722" s="11"/>
      <c r="BY722" s="11"/>
      <c r="BZ722" s="11"/>
      <c r="CA722" s="11"/>
      <c r="CB722" s="11"/>
      <c r="CC722" s="11"/>
      <c r="CD722" s="11"/>
      <c r="CE722" s="11"/>
      <c r="CF722" s="11"/>
      <c r="CG722" s="11"/>
      <c r="CH722" s="11"/>
      <c r="CI722" s="11"/>
      <c r="CJ722" s="11"/>
      <c r="CK722" s="11"/>
      <c r="CL722" s="11"/>
      <c r="CM722" s="11"/>
      <c r="CN722" s="11"/>
      <c r="CO722" s="11"/>
      <c r="CP722" s="11"/>
      <c r="CQ722" s="11"/>
      <c r="CR722" s="11"/>
      <c r="CS722" s="11"/>
      <c r="CT722" s="11"/>
      <c r="CU722" s="11"/>
      <c r="CV722" s="11"/>
      <c r="CW722" s="11"/>
      <c r="CX722" s="11"/>
      <c r="CY722" s="11"/>
      <c r="CZ722" s="11"/>
      <c r="DA722" s="11"/>
      <c r="DB722" s="11"/>
      <c r="DC722" s="11"/>
      <c r="DD722" s="11"/>
      <c r="DE722" s="11"/>
      <c r="DF722" s="11"/>
      <c r="DG722" s="11"/>
      <c r="DH722" s="11"/>
      <c r="DI722" s="11"/>
      <c r="DJ722" s="11"/>
      <c r="DK722" s="11"/>
      <c r="DL722" s="11"/>
      <c r="DM722" s="11"/>
      <c r="DN722" s="11"/>
      <c r="DO722" s="11"/>
      <c r="DP722" s="11"/>
      <c r="DQ722" s="11"/>
      <c r="DR722" s="11"/>
      <c r="DS722" s="11"/>
      <c r="DT722" s="11"/>
      <c r="DU722" s="11"/>
      <c r="DV722" s="11"/>
      <c r="DW722" s="11"/>
      <c r="DX722" s="11"/>
    </row>
    <row r="723" spans="6:128" ht="12.75">
      <c r="F723" s="11"/>
      <c r="G723" s="9">
        <f t="shared" si="104"/>
        <v>720</v>
      </c>
      <c r="H723" s="8">
        <f t="shared" si="100"/>
        <v>160</v>
      </c>
      <c r="I723" s="8">
        <f t="shared" si="102"/>
        <v>-1.6662018986757232E-14</v>
      </c>
      <c r="J723" s="8">
        <f t="shared" si="101"/>
        <v>34</v>
      </c>
      <c r="K723" s="8">
        <f t="shared" si="103"/>
        <v>194</v>
      </c>
      <c r="L723" s="8">
        <v>41</v>
      </c>
      <c r="M723" s="8">
        <v>39</v>
      </c>
      <c r="N723" s="8"/>
      <c r="O723" s="8"/>
      <c r="P723" s="64"/>
      <c r="Q723" s="11"/>
      <c r="R723" s="65"/>
      <c r="S723" s="65"/>
      <c r="T723" s="11"/>
      <c r="U723" s="65"/>
      <c r="V723" s="65"/>
      <c r="W723" s="11"/>
      <c r="X723" s="65"/>
      <c r="Y723" s="65"/>
      <c r="Z723" s="65"/>
      <c r="AA723" s="65"/>
      <c r="AB723" s="65"/>
      <c r="AC723" s="11"/>
      <c r="AD723" s="11"/>
      <c r="AE723" s="11"/>
      <c r="AF723" s="11"/>
      <c r="AG723" s="11"/>
      <c r="AH723" s="11"/>
      <c r="AI723" s="11"/>
      <c r="AJ723" s="11"/>
      <c r="AK723" s="11"/>
      <c r="AL723" s="11"/>
      <c r="AM723" s="11"/>
      <c r="AN723" s="11"/>
      <c r="AO723" s="11"/>
      <c r="AP723" s="11"/>
      <c r="AQ723" s="11"/>
      <c r="AR723" s="11"/>
      <c r="AS723" s="11"/>
      <c r="AT723" s="11"/>
      <c r="AU723" s="11"/>
      <c r="AV723" s="11"/>
      <c r="AW723" s="11"/>
      <c r="AX723" s="11"/>
      <c r="AY723" s="11"/>
      <c r="AZ723" s="11"/>
      <c r="BA723" s="11"/>
      <c r="BB723" s="11"/>
      <c r="BC723" s="11"/>
      <c r="BD723" s="11"/>
      <c r="BE723" s="11"/>
      <c r="BF723" s="11"/>
      <c r="BG723" s="11"/>
      <c r="BH723" s="11"/>
      <c r="BI723" s="11"/>
      <c r="BJ723" s="11"/>
      <c r="BK723" s="11"/>
      <c r="BL723" s="11"/>
      <c r="BM723" s="11"/>
      <c r="BN723" s="11"/>
      <c r="BO723" s="11"/>
      <c r="BP723" s="11"/>
      <c r="BQ723" s="11"/>
      <c r="BR723" s="11"/>
      <c r="BS723" s="11"/>
      <c r="BT723" s="11"/>
      <c r="BU723" s="65"/>
      <c r="BV723" s="11"/>
      <c r="BW723" s="11"/>
      <c r="BX723" s="11"/>
      <c r="BY723" s="11"/>
      <c r="BZ723" s="11"/>
      <c r="CA723" s="11"/>
      <c r="CB723" s="11"/>
      <c r="CC723" s="11"/>
      <c r="CD723" s="11"/>
      <c r="CE723" s="11"/>
      <c r="CF723" s="11"/>
      <c r="CG723" s="11"/>
      <c r="CH723" s="11"/>
      <c r="CI723" s="11"/>
      <c r="CJ723" s="11"/>
      <c r="CK723" s="11"/>
      <c r="CL723" s="11"/>
      <c r="CM723" s="11"/>
      <c r="CN723" s="11"/>
      <c r="CO723" s="11"/>
      <c r="CP723" s="11"/>
      <c r="CQ723" s="11"/>
      <c r="CR723" s="11"/>
      <c r="CS723" s="11"/>
      <c r="CT723" s="11"/>
      <c r="CU723" s="11"/>
      <c r="CV723" s="11"/>
      <c r="CW723" s="11"/>
      <c r="CX723" s="11"/>
      <c r="CY723" s="11"/>
      <c r="CZ723" s="11"/>
      <c r="DA723" s="11"/>
      <c r="DB723" s="11"/>
      <c r="DC723" s="11"/>
      <c r="DD723" s="11"/>
      <c r="DE723" s="11"/>
      <c r="DF723" s="11"/>
      <c r="DG723" s="11"/>
      <c r="DH723" s="11"/>
      <c r="DI723" s="11"/>
      <c r="DJ723" s="11"/>
      <c r="DK723" s="11"/>
      <c r="DL723" s="11"/>
      <c r="DM723" s="11"/>
      <c r="DN723" s="11"/>
      <c r="DO723" s="11"/>
      <c r="DP723" s="11"/>
      <c r="DQ723" s="11"/>
      <c r="DR723" s="11"/>
      <c r="DS723" s="11"/>
      <c r="DT723" s="11"/>
      <c r="DU723" s="11"/>
      <c r="DV723" s="11"/>
      <c r="DW723" s="11"/>
      <c r="DX723" s="11"/>
    </row>
  </sheetData>
  <mergeCells count="90">
    <mergeCell ref="DT1:DU1"/>
    <mergeCell ref="DT11:DU11"/>
    <mergeCell ref="DW1:DX1"/>
    <mergeCell ref="DW11:DX11"/>
    <mergeCell ref="AH10:AI10"/>
    <mergeCell ref="AH13:AI13"/>
    <mergeCell ref="AL1:AM1"/>
    <mergeCell ref="AO1:AP1"/>
    <mergeCell ref="AO6:AP6"/>
    <mergeCell ref="AO10:AP10"/>
    <mergeCell ref="AE1:AF1"/>
    <mergeCell ref="AH1:AI1"/>
    <mergeCell ref="AH4:AI4"/>
    <mergeCell ref="AH7:AI7"/>
    <mergeCell ref="AA1:AB1"/>
    <mergeCell ref="X7:Y7"/>
    <mergeCell ref="AA12:AB12"/>
    <mergeCell ref="AA16:AB16"/>
    <mergeCell ref="X1:Y1"/>
    <mergeCell ref="AA7:AB7"/>
    <mergeCell ref="X12:Y12"/>
    <mergeCell ref="X16:Y16"/>
    <mergeCell ref="R1:S1"/>
    <mergeCell ref="R17:S17"/>
    <mergeCell ref="U20:V20"/>
    <mergeCell ref="U1:V1"/>
    <mergeCell ref="U35:V35"/>
    <mergeCell ref="R11:S11"/>
    <mergeCell ref="R24:S24"/>
    <mergeCell ref="R21:S21"/>
    <mergeCell ref="U32:V32"/>
    <mergeCell ref="U28:V28"/>
    <mergeCell ref="AT1:AU1"/>
    <mergeCell ref="AW1:AX1"/>
    <mergeCell ref="AZ1:BA1"/>
    <mergeCell ref="BC1:BD1"/>
    <mergeCell ref="BG1:BH1"/>
    <mergeCell ref="BJ1:BK1"/>
    <mergeCell ref="BN1:BO1"/>
    <mergeCell ref="BQ1:BR1"/>
    <mergeCell ref="BJ4:BK4"/>
    <mergeCell ref="BQ6:BR6"/>
    <mergeCell ref="AZ7:BA7"/>
    <mergeCell ref="BC7:BD7"/>
    <mergeCell ref="BJ7:BK7"/>
    <mergeCell ref="AT17:AU17"/>
    <mergeCell ref="BJ10:BK10"/>
    <mergeCell ref="BQ10:BR10"/>
    <mergeCell ref="AT11:AU11"/>
    <mergeCell ref="AZ12:BA12"/>
    <mergeCell ref="BC12:BD12"/>
    <mergeCell ref="AW28:AX28"/>
    <mergeCell ref="BJ13:BK13"/>
    <mergeCell ref="AZ16:BA16"/>
    <mergeCell ref="BC16:BD16"/>
    <mergeCell ref="AT24:AU24"/>
    <mergeCell ref="AT27:AU27"/>
    <mergeCell ref="AW20:AX20"/>
    <mergeCell ref="AT21:AU21"/>
    <mergeCell ref="DI8:DJ8"/>
    <mergeCell ref="CO4:CP4"/>
    <mergeCell ref="CR1:CS1"/>
    <mergeCell ref="CR2:CS2"/>
    <mergeCell ref="CR4:CS4"/>
    <mergeCell ref="DF1:DG1"/>
    <mergeCell ref="CV1:CW1"/>
    <mergeCell ref="DC1:DD1"/>
    <mergeCell ref="DI1:DJ1"/>
    <mergeCell ref="DQ1:DR1"/>
    <mergeCell ref="DM6:DN6"/>
    <mergeCell ref="DQ6:DR6"/>
    <mergeCell ref="DM1:DN1"/>
    <mergeCell ref="C1:D1"/>
    <mergeCell ref="C2:D3"/>
    <mergeCell ref="CO2:CP2"/>
    <mergeCell ref="CZ1:DA1"/>
    <mergeCell ref="CD1:CE1"/>
    <mergeCell ref="CG1:CH1"/>
    <mergeCell ref="CL1:CM1"/>
    <mergeCell ref="CO1:CP1"/>
    <mergeCell ref="BV1:BW1"/>
    <mergeCell ref="CA1:CB1"/>
    <mergeCell ref="CO16:CP16"/>
    <mergeCell ref="DQ15:DR15"/>
    <mergeCell ref="CO13:CP13"/>
    <mergeCell ref="CR13:CS13"/>
    <mergeCell ref="CO14:CP14"/>
    <mergeCell ref="CR14:CS14"/>
    <mergeCell ref="DI15:DJ15"/>
    <mergeCell ref="DM15:DN1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bertjan</dc:creator>
  <cp:keywords/>
  <dc:description/>
  <cp:lastModifiedBy>bertjan</cp:lastModifiedBy>
  <dcterms:created xsi:type="dcterms:W3CDTF">2009-07-19T14:11:39Z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