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ormules" sheetId="1" r:id="rId1"/>
    <sheet name="tabellen &amp; grafieken" sheetId="2" r:id="rId2"/>
  </sheets>
  <definedNames>
    <definedName name="anscount" hidden="1">1</definedName>
    <definedName name="limcount" hidden="1">1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<sst xmlns="http://schemas.openxmlformats.org/spreadsheetml/2006/main" count="54" uniqueCount="51">
  <si>
    <t>h.c</t>
  </si>
  <si>
    <r>
      <t>2.</t>
    </r>
    <r>
      <rPr>
        <b/>
        <sz val="14"/>
        <rFont val="Symbol"/>
        <family val="1"/>
      </rPr>
      <t>p</t>
    </r>
    <r>
      <rPr>
        <b/>
        <sz val="14"/>
        <rFont val="Arial"/>
        <family val="2"/>
      </rPr>
      <t>.h.c</t>
    </r>
    <r>
      <rPr>
        <b/>
        <vertAlign val="superscript"/>
        <sz val="14"/>
        <rFont val="Arial"/>
        <family val="2"/>
      </rPr>
      <t>2</t>
    </r>
  </si>
  <si>
    <r>
      <t>l</t>
    </r>
    <r>
      <rPr>
        <b/>
        <sz val="10"/>
        <rFont val="Arial"/>
        <family val="2"/>
      </rPr>
      <t>.k.T</t>
    </r>
  </si>
  <si>
    <t>e</t>
  </si>
  <si>
    <t>)</t>
  </si>
  <si>
    <t>(</t>
  </si>
  <si>
    <r>
      <t>l</t>
    </r>
    <r>
      <rPr>
        <b/>
        <vertAlign val="superscript"/>
        <sz val="14"/>
        <rFont val="Arial"/>
        <family val="2"/>
      </rPr>
      <t>5</t>
    </r>
    <r>
      <rPr>
        <b/>
        <sz val="14"/>
        <rFont val="Arial"/>
        <family val="2"/>
      </rPr>
      <t>.</t>
    </r>
  </si>
  <si>
    <r>
      <t>2.h.</t>
    </r>
    <r>
      <rPr>
        <b/>
        <sz val="14"/>
        <rFont val="Symbol"/>
        <family val="1"/>
      </rPr>
      <t>n</t>
    </r>
    <r>
      <rPr>
        <b/>
        <vertAlign val="superscript"/>
        <sz val="14"/>
        <rFont val="Arial"/>
        <family val="2"/>
      </rPr>
      <t>3</t>
    </r>
  </si>
  <si>
    <r>
      <t>c</t>
    </r>
    <r>
      <rPr>
        <b/>
        <vertAlign val="superscript"/>
        <sz val="14"/>
        <rFont val="Arial"/>
        <family val="2"/>
      </rPr>
      <t>2</t>
    </r>
  </si>
  <si>
    <t>.</t>
  </si>
  <si>
    <t>k.T</t>
  </si>
  <si>
    <r>
      <t>h.</t>
    </r>
    <r>
      <rPr>
        <b/>
        <sz val="10"/>
        <rFont val="Symbol"/>
        <family val="1"/>
      </rPr>
      <t>n</t>
    </r>
  </si>
  <si>
    <t>l</t>
  </si>
  <si>
    <t>pi</t>
  </si>
  <si>
    <t>h</t>
  </si>
  <si>
    <t>c</t>
  </si>
  <si>
    <t>k</t>
  </si>
  <si>
    <t>J.s</t>
  </si>
  <si>
    <t>K1</t>
  </si>
  <si>
    <t>K2</t>
  </si>
  <si>
    <t>h.c/k</t>
  </si>
  <si>
    <t>D</t>
  </si>
  <si>
    <t>rood =</t>
  </si>
  <si>
    <t>groen =</t>
  </si>
  <si>
    <t>blauw =</t>
  </si>
  <si>
    <t xml:space="preserve">max = </t>
  </si>
  <si>
    <t>max</t>
  </si>
  <si>
    <t>+/-</t>
  </si>
  <si>
    <r>
      <t>2.pi.h.c</t>
    </r>
    <r>
      <rPr>
        <b/>
        <vertAlign val="superscript"/>
        <sz val="12"/>
        <rFont val="Arial"/>
        <family val="2"/>
      </rPr>
      <t>2</t>
    </r>
  </si>
  <si>
    <r>
      <t>J.K</t>
    </r>
    <r>
      <rPr>
        <b/>
        <vertAlign val="superscript"/>
        <sz val="12"/>
        <rFont val="Arial"/>
        <family val="2"/>
      </rPr>
      <t>-1</t>
    </r>
  </si>
  <si>
    <r>
      <t>m.s</t>
    </r>
    <r>
      <rPr>
        <b/>
        <vertAlign val="superscript"/>
        <sz val="12"/>
        <rFont val="Arial"/>
        <family val="2"/>
      </rPr>
      <t>-1</t>
    </r>
  </si>
  <si>
    <r>
      <t>K2/</t>
    </r>
    <r>
      <rPr>
        <b/>
        <sz val="16"/>
        <rFont val="Symbol"/>
        <family val="1"/>
      </rPr>
      <t>l</t>
    </r>
    <r>
      <rPr>
        <b/>
        <sz val="16"/>
        <rFont val="Arial"/>
        <family val="2"/>
      </rPr>
      <t>T</t>
    </r>
  </si>
  <si>
    <r>
      <t>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</t>
    </r>
  </si>
  <si>
    <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-1)</t>
    </r>
  </si>
  <si>
    <r>
      <t>K1/</t>
    </r>
    <r>
      <rPr>
        <b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-1)</t>
    </r>
  </si>
  <si>
    <r>
      <t>K1 = 2.</t>
    </r>
    <r>
      <rPr>
        <b/>
        <sz val="14"/>
        <rFont val="Symbol"/>
        <family val="1"/>
      </rPr>
      <t>p</t>
    </r>
    <r>
      <rPr>
        <b/>
        <sz val="14"/>
        <rFont val="Arial"/>
        <family val="2"/>
      </rPr>
      <t>.h.c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</si>
  <si>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>K2 = h.c/k</t>
  </si>
  <si>
    <r>
      <t>I(</t>
    </r>
    <r>
      <rPr>
        <b/>
        <sz val="14"/>
        <rFont val="Symbol"/>
        <family val="1"/>
      </rPr>
      <t>l</t>
    </r>
    <r>
      <rPr>
        <b/>
        <sz val="14"/>
        <rFont val="Arial"/>
        <family val="2"/>
      </rPr>
      <t xml:space="preserve">,T) = </t>
    </r>
  </si>
  <si>
    <r>
      <t>I(</t>
    </r>
    <r>
      <rPr>
        <b/>
        <sz val="14"/>
        <rFont val="Symbol"/>
        <family val="1"/>
      </rPr>
      <t>n</t>
    </r>
    <r>
      <rPr>
        <b/>
        <sz val="14"/>
        <rFont val="Arial"/>
        <family val="2"/>
      </rPr>
      <t xml:space="preserve">,T) = </t>
    </r>
  </si>
  <si>
    <r>
      <t>I(</t>
    </r>
    <r>
      <rPr>
        <b/>
        <sz val="16"/>
        <rFont val="Symbol"/>
        <family val="1"/>
      </rPr>
      <t>l</t>
    </r>
    <r>
      <rPr>
        <b/>
        <sz val="16"/>
        <rFont val="Arial"/>
        <family val="2"/>
      </rPr>
      <t>,T) = K1.{</t>
    </r>
    <r>
      <rPr>
        <b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.(e</t>
    </r>
    <r>
      <rPr>
        <b/>
        <vertAlign val="superscript"/>
        <sz val="16"/>
        <rFont val="Arial"/>
        <family val="2"/>
      </rPr>
      <t>(K2/</t>
    </r>
    <r>
      <rPr>
        <b/>
        <vertAlign val="superscript"/>
        <sz val="16"/>
        <rFont val="Symbol"/>
        <family val="1"/>
      </rPr>
      <t>l.</t>
    </r>
    <r>
      <rPr>
        <b/>
        <vertAlign val="superscript"/>
        <sz val="16"/>
        <rFont val="Arial"/>
        <family val="2"/>
      </rPr>
      <t>T)</t>
    </r>
    <r>
      <rPr>
        <b/>
        <sz val="16"/>
        <rFont val="Arial"/>
        <family val="2"/>
      </rPr>
      <t>-1)}</t>
    </r>
    <r>
      <rPr>
        <b/>
        <vertAlign val="superscript"/>
        <sz val="16"/>
        <rFont val="Arial"/>
        <family val="2"/>
      </rPr>
      <t>-1</t>
    </r>
  </si>
  <si>
    <r>
      <t>J.s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.m</t>
    </r>
    <r>
      <rPr>
        <b/>
        <vertAlign val="superscript"/>
        <sz val="12"/>
        <rFont val="Arial"/>
        <family val="2"/>
      </rPr>
      <t>2</t>
    </r>
  </si>
  <si>
    <t>m.K</t>
  </si>
  <si>
    <r>
      <t>W.m</t>
    </r>
    <r>
      <rPr>
        <b/>
        <vertAlign val="superscript"/>
        <sz val="12"/>
        <rFont val="Arial"/>
        <family val="2"/>
      </rPr>
      <t>2</t>
    </r>
  </si>
  <si>
    <t xml:space="preserve">l </t>
  </si>
  <si>
    <t>[m]</t>
  </si>
  <si>
    <t xml:space="preserve">T </t>
  </si>
  <si>
    <t>[K]</t>
  </si>
  <si>
    <t>[1]</t>
  </si>
  <si>
    <r>
      <t>[m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]</t>
    </r>
  </si>
  <si>
    <t>[nm]</t>
  </si>
  <si>
    <r>
      <t>[W.m</t>
    </r>
    <r>
      <rPr>
        <b/>
        <vertAlign val="superscript"/>
        <sz val="16"/>
        <rFont val="Arial"/>
        <family val="2"/>
      </rPr>
      <t>-3</t>
    </r>
    <r>
      <rPr>
        <b/>
        <sz val="16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</si>
</sst>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E+00"/>
    <numFmt numFmtId="165" formatCode="0.0000000000"/>
    <numFmt numFmtId="166" formatCode="0.00000000"/>
    <numFmt numFmtId="167" formatCode="0.000000000000"/>
    <numFmt numFmtId="168" formatCode="0.000000000"/>
    <numFmt numFmtId="169" formatCode="0.000E+00"/>
    <numFmt numFmtId="170" formatCode="0.0000000000000000"/>
    <numFmt numFmtId="171" formatCode="0.00000000000000000000"/>
    <numFmt numFmtId="172" formatCode="0.0000"/>
    <numFmt numFmtId="173" formatCode="0.0000E+00"/>
    <numFmt numFmtId="174" formatCode="0.0000000"/>
    <numFmt numFmtId="175" formatCode="0.0000000000000000000000"/>
    <numFmt numFmtId="176" formatCode="0.0E+00"/>
  </numFmts>
  <fonts count="18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b/>
      <sz val="24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.75"/>
      <name val="Arial"/>
      <family val="0"/>
    </font>
    <font>
      <sz val="8.25"/>
      <name val="Arial"/>
      <family val="2"/>
    </font>
    <font>
      <b/>
      <sz val="16"/>
      <name val="Symbol"/>
      <family val="1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6"/>
      <name val="Symbol"/>
      <family val="1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15"/>
      </left>
      <right style="thin">
        <color indexed="15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n">
        <color indexed="15"/>
      </left>
      <right style="thin">
        <color indexed="15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2"/>
      </top>
      <bottom style="thick">
        <color indexed="12"/>
      </bottom>
    </border>
    <border>
      <left style="thin">
        <color indexed="11"/>
      </left>
      <right style="thin">
        <color indexed="11"/>
      </right>
      <top style="thick">
        <color indexed="17"/>
      </top>
      <bottom style="thick">
        <color indexed="17"/>
      </bottom>
    </border>
    <border>
      <left style="thin">
        <color indexed="11"/>
      </left>
      <right style="thin">
        <color indexed="11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9" fillId="4" borderId="0" xfId="0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9" fillId="6" borderId="2" xfId="0" applyFont="1" applyFill="1" applyBorder="1" applyAlignment="1">
      <alignment horizontal="center"/>
    </xf>
    <xf numFmtId="1" fontId="9" fillId="6" borderId="0" xfId="0" applyNumberFormat="1" applyFont="1" applyFill="1" applyAlignment="1">
      <alignment horizontal="center"/>
    </xf>
    <xf numFmtId="173" fontId="9" fillId="3" borderId="3" xfId="0" applyNumberFormat="1" applyFont="1" applyFill="1" applyBorder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173" fontId="9" fillId="3" borderId="10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73" fontId="9" fillId="3" borderId="12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173" fontId="9" fillId="3" borderId="15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73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7" borderId="0" xfId="0" applyFill="1" applyAlignment="1">
      <alignment horizontal="right"/>
    </xf>
    <xf numFmtId="11" fontId="9" fillId="8" borderId="0" xfId="0" applyNumberFormat="1" applyFont="1" applyFill="1" applyAlignment="1">
      <alignment/>
    </xf>
    <xf numFmtId="11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9" fillId="3" borderId="17" xfId="0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/>
    </xf>
    <xf numFmtId="1" fontId="9" fillId="3" borderId="19" xfId="0" applyNumberFormat="1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1" fontId="9" fillId="9" borderId="0" xfId="0" applyNumberFormat="1" applyFont="1" applyFill="1" applyAlignment="1">
      <alignment horizontal="center"/>
    </xf>
    <xf numFmtId="169" fontId="9" fillId="3" borderId="3" xfId="0" applyNumberFormat="1" applyFont="1" applyFill="1" applyBorder="1" applyAlignment="1">
      <alignment horizontal="center"/>
    </xf>
    <xf numFmtId="169" fontId="9" fillId="3" borderId="5" xfId="0" applyNumberFormat="1" applyFont="1" applyFill="1" applyBorder="1" applyAlignment="1">
      <alignment horizontal="center"/>
    </xf>
    <xf numFmtId="169" fontId="9" fillId="3" borderId="10" xfId="0" applyNumberFormat="1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169" fontId="9" fillId="3" borderId="12" xfId="0" applyNumberFormat="1" applyFont="1" applyFill="1" applyBorder="1" applyAlignment="1">
      <alignment horizontal="center"/>
    </xf>
    <xf numFmtId="169" fontId="9" fillId="3" borderId="15" xfId="0" applyNumberFormat="1" applyFont="1" applyFill="1" applyBorder="1" applyAlignment="1">
      <alignment horizontal="center"/>
    </xf>
    <xf numFmtId="164" fontId="10" fillId="6" borderId="0" xfId="0" applyNumberFormat="1" applyFont="1" applyFill="1" applyAlignment="1">
      <alignment horizontal="center"/>
    </xf>
    <xf numFmtId="169" fontId="10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0" xfId="0" applyFont="1" applyFill="1" applyBorder="1" applyAlignment="1" quotePrefix="1">
      <alignment horizontal="center"/>
    </xf>
    <xf numFmtId="1" fontId="9" fillId="8" borderId="23" xfId="0" applyNumberFormat="1" applyFont="1" applyFill="1" applyBorder="1" applyAlignment="1">
      <alignment horizontal="center"/>
    </xf>
    <xf numFmtId="1" fontId="9" fillId="8" borderId="24" xfId="0" applyNumberFormat="1" applyFont="1" applyFill="1" applyBorder="1" applyAlignment="1">
      <alignment horizontal="center"/>
    </xf>
    <xf numFmtId="1" fontId="9" fillId="8" borderId="25" xfId="0" applyNumberFormat="1" applyFont="1" applyFill="1" applyBorder="1" applyAlignment="1">
      <alignment horizontal="center"/>
    </xf>
    <xf numFmtId="1" fontId="9" fillId="8" borderId="26" xfId="0" applyNumberFormat="1" applyFont="1" applyFill="1" applyBorder="1" applyAlignment="1">
      <alignment horizontal="center"/>
    </xf>
    <xf numFmtId="1" fontId="9" fillId="8" borderId="27" xfId="0" applyNumberFormat="1" applyFont="1" applyFill="1" applyBorder="1" applyAlignment="1">
      <alignment horizontal="center"/>
    </xf>
    <xf numFmtId="1" fontId="9" fillId="8" borderId="28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172" fontId="14" fillId="7" borderId="20" xfId="0" applyNumberFormat="1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176" fontId="9" fillId="3" borderId="3" xfId="0" applyNumberFormat="1" applyFont="1" applyFill="1" applyBorder="1" applyAlignment="1">
      <alignment horizontal="center"/>
    </xf>
    <xf numFmtId="176" fontId="9" fillId="3" borderId="5" xfId="0" applyNumberFormat="1" applyFont="1" applyFill="1" applyBorder="1" applyAlignment="1">
      <alignment horizontal="center"/>
    </xf>
    <xf numFmtId="176" fontId="9" fillId="3" borderId="10" xfId="0" applyNumberFormat="1" applyFont="1" applyFill="1" applyBorder="1" applyAlignment="1">
      <alignment horizontal="center"/>
    </xf>
    <xf numFmtId="176" fontId="9" fillId="3" borderId="7" xfId="0" applyNumberFormat="1" applyFont="1" applyFill="1" applyBorder="1" applyAlignment="1">
      <alignment horizontal="center"/>
    </xf>
    <xf numFmtId="176" fontId="9" fillId="3" borderId="12" xfId="0" applyNumberFormat="1" applyFont="1" applyFill="1" applyBorder="1" applyAlignment="1">
      <alignment horizontal="center"/>
    </xf>
    <xf numFmtId="176" fontId="9" fillId="3" borderId="15" xfId="0" applyNumberFormat="1" applyFont="1" applyFill="1" applyBorder="1" applyAlignment="1">
      <alignment horizontal="center"/>
    </xf>
    <xf numFmtId="176" fontId="0" fillId="5" borderId="0" xfId="0" applyNumberFormat="1" applyFill="1" applyAlignment="1">
      <alignment horizontal="center"/>
    </xf>
    <xf numFmtId="176" fontId="9" fillId="9" borderId="0" xfId="0" applyNumberFormat="1" applyFont="1" applyFill="1" applyAlignment="1">
      <alignment horizontal="center"/>
    </xf>
    <xf numFmtId="176" fontId="9" fillId="3" borderId="0" xfId="0" applyNumberFormat="1" applyFont="1" applyFill="1" applyAlignment="1">
      <alignment horizontal="center"/>
    </xf>
    <xf numFmtId="176" fontId="9" fillId="3" borderId="8" xfId="0" applyNumberFormat="1" applyFont="1" applyFill="1" applyBorder="1" applyAlignment="1">
      <alignment horizontal="center"/>
    </xf>
    <xf numFmtId="176" fontId="9" fillId="3" borderId="13" xfId="0" applyNumberFormat="1" applyFont="1" applyFill="1" applyBorder="1" applyAlignment="1">
      <alignment horizontal="center"/>
    </xf>
    <xf numFmtId="176" fontId="9" fillId="3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center"/>
    </xf>
    <xf numFmtId="0" fontId="14" fillId="7" borderId="22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76" fontId="6" fillId="7" borderId="21" xfId="0" applyNumberFormat="1" applyFont="1" applyFill="1" applyBorder="1" applyAlignment="1">
      <alignment horizontal="center"/>
    </xf>
    <xf numFmtId="176" fontId="6" fillId="7" borderId="22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176" fontId="6" fillId="7" borderId="20" xfId="0" applyNumberFormat="1" applyFont="1" applyFill="1" applyBorder="1" applyAlignment="1">
      <alignment horizontal="center"/>
    </xf>
    <xf numFmtId="176" fontId="13" fillId="7" borderId="20" xfId="0" applyNumberFormat="1" applyFont="1" applyFill="1" applyBorder="1" applyAlignment="1">
      <alignment horizontal="center" vertical="center"/>
    </xf>
    <xf numFmtId="176" fontId="13" fillId="7" borderId="22" xfId="0" applyNumberFormat="1" applyFont="1" applyFill="1" applyBorder="1" applyAlignment="1">
      <alignment horizontal="center" vertical="center"/>
    </xf>
    <xf numFmtId="1" fontId="13" fillId="7" borderId="20" xfId="0" applyNumberFormat="1" applyFont="1" applyFill="1" applyBorder="1" applyAlignment="1" quotePrefix="1">
      <alignment horizontal="center" vertical="center"/>
    </xf>
    <xf numFmtId="1" fontId="13" fillId="7" borderId="22" xfId="0" applyNumberFormat="1" applyFont="1" applyFill="1" applyBorder="1" applyAlignment="1" quotePrefix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6"/>
          <c:order val="0"/>
          <c:tx>
            <c:strRef>
              <c:f>'tabellen &amp; grafieken'!$G$1</c:f>
              <c:strCache>
                <c:ptCount val="1"/>
                <c:pt idx="0">
                  <c:v>K1/l5(eK2/lT-1)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'tabellen &amp; grafieken'!$A$4:$A$44</c:f>
              <c:numCache/>
            </c:numRef>
          </c:xVal>
          <c:yVal>
            <c:numRef>
              <c:f>'tabellen &amp; grafieken'!$G$4:$G$44</c:f>
              <c:numCache/>
            </c:numRef>
          </c:yVal>
          <c:smooth val="1"/>
        </c:ser>
        <c:axId val="56882653"/>
        <c:axId val="42181830"/>
      </c:scatterChart>
      <c:valAx>
        <c:axId val="56882653"/>
        <c:scaling>
          <c:orientation val="minMax"/>
          <c:max val="780"/>
          <c:min val="38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181830"/>
        <c:crosses val="autoZero"/>
        <c:crossBetween val="midCat"/>
        <c:dispUnits/>
        <c:majorUnit val="10"/>
        <c:minorUnit val="10"/>
      </c:valAx>
      <c:valAx>
        <c:axId val="42181830"/>
        <c:scaling>
          <c:logBase val="10"/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28575</xdr:rowOff>
    </xdr:from>
    <xdr:to>
      <xdr:col>19</xdr:col>
      <xdr:colOff>0</xdr:colOff>
      <xdr:row>24</xdr:row>
      <xdr:rowOff>9525</xdr:rowOff>
    </xdr:to>
    <xdr:graphicFrame>
      <xdr:nvGraphicFramePr>
        <xdr:cNvPr id="1" name="Chart 40"/>
        <xdr:cNvGraphicFramePr/>
      </xdr:nvGraphicFramePr>
      <xdr:xfrm>
        <a:off x="6829425" y="79057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28</xdr:row>
      <xdr:rowOff>47625</xdr:rowOff>
    </xdr:from>
    <xdr:to>
      <xdr:col>18</xdr:col>
      <xdr:colOff>238125</xdr:colOff>
      <xdr:row>33</xdr:row>
      <xdr:rowOff>142875</xdr:rowOff>
    </xdr:to>
    <xdr:sp>
      <xdr:nvSpPr>
        <xdr:cNvPr id="2" name="Rectangle 46"/>
        <xdr:cNvSpPr>
          <a:spLocks/>
        </xdr:cNvSpPr>
      </xdr:nvSpPr>
      <xdr:spPr>
        <a:xfrm>
          <a:off x="7877175" y="4733925"/>
          <a:ext cx="3562350" cy="857250"/>
        </a:xfrm>
        <a:prstGeom prst="rect">
          <a:avLst/>
        </a:prstGeom>
        <a:solidFill>
          <a:srgbClr val="FFE4A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39</xdr:row>
      <xdr:rowOff>0</xdr:rowOff>
    </xdr:from>
    <xdr:to>
      <xdr:col>18</xdr:col>
      <xdr:colOff>638175</xdr:colOff>
      <xdr:row>42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63722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4</xdr:row>
      <xdr:rowOff>85725</xdr:rowOff>
    </xdr:from>
    <xdr:to>
      <xdr:col>13</xdr:col>
      <xdr:colOff>304800</xdr:colOff>
      <xdr:row>21</xdr:row>
      <xdr:rowOff>66675</xdr:rowOff>
    </xdr:to>
    <xdr:sp>
      <xdr:nvSpPr>
        <xdr:cNvPr id="4" name="Line 61"/>
        <xdr:cNvSpPr>
          <a:spLocks/>
        </xdr:cNvSpPr>
      </xdr:nvSpPr>
      <xdr:spPr>
        <a:xfrm>
          <a:off x="8343900" y="1000125"/>
          <a:ext cx="0" cy="26384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4</xdr:row>
      <xdr:rowOff>76200</xdr:rowOff>
    </xdr:from>
    <xdr:to>
      <xdr:col>14</xdr:col>
      <xdr:colOff>533400</xdr:colOff>
      <xdr:row>21</xdr:row>
      <xdr:rowOff>57150</xdr:rowOff>
    </xdr:to>
    <xdr:sp>
      <xdr:nvSpPr>
        <xdr:cNvPr id="5" name="Line 62"/>
        <xdr:cNvSpPr>
          <a:spLocks/>
        </xdr:cNvSpPr>
      </xdr:nvSpPr>
      <xdr:spPr>
        <a:xfrm>
          <a:off x="9172575" y="990600"/>
          <a:ext cx="0" cy="26384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4</xdr:row>
      <xdr:rowOff>66675</xdr:rowOff>
    </xdr:from>
    <xdr:to>
      <xdr:col>15</xdr:col>
      <xdr:colOff>304800</xdr:colOff>
      <xdr:row>21</xdr:row>
      <xdr:rowOff>47625</xdr:rowOff>
    </xdr:to>
    <xdr:sp>
      <xdr:nvSpPr>
        <xdr:cNvPr id="6" name="Line 63"/>
        <xdr:cNvSpPr>
          <a:spLocks/>
        </xdr:cNvSpPr>
      </xdr:nvSpPr>
      <xdr:spPr>
        <a:xfrm>
          <a:off x="9677400" y="981075"/>
          <a:ext cx="0" cy="2638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B6:L18"/>
  <sheetViews>
    <sheetView workbookViewId="0" topLeftCell="A1">
      <selection activeCell="K12" sqref="K12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3" width="4.7109375" style="2" bestFit="1" customWidth="1"/>
    <col min="4" max="4" width="3.421875" style="2" bestFit="1" customWidth="1"/>
    <col min="5" max="5" width="2.8515625" style="2" bestFit="1" customWidth="1"/>
    <col min="6" max="6" width="5.28125" style="2" bestFit="1" customWidth="1"/>
    <col min="7" max="7" width="3.28125" style="2" bestFit="1" customWidth="1"/>
    <col min="8" max="8" width="3.421875" style="2" bestFit="1" customWidth="1"/>
    <col min="9" max="10" width="9.140625" style="2" customWidth="1"/>
    <col min="11" max="11" width="42.140625" style="2" bestFit="1" customWidth="1"/>
    <col min="12" max="16384" width="9.140625" style="2" customWidth="1"/>
  </cols>
  <sheetData>
    <row r="6" spans="2:11" ht="12.75" customHeight="1">
      <c r="B6" s="97" t="s">
        <v>37</v>
      </c>
      <c r="C6" s="99" t="s">
        <v>1</v>
      </c>
      <c r="D6" s="99"/>
      <c r="E6" s="99"/>
      <c r="F6" s="99"/>
      <c r="G6" s="99"/>
      <c r="H6" s="99"/>
      <c r="I6" s="3"/>
      <c r="K6" s="3"/>
    </row>
    <row r="7" spans="2:12" s="1" customFormat="1" ht="21.75" thickBot="1">
      <c r="B7" s="97"/>
      <c r="C7" s="100"/>
      <c r="D7" s="100"/>
      <c r="E7" s="100"/>
      <c r="F7" s="100"/>
      <c r="G7" s="100"/>
      <c r="H7" s="100"/>
      <c r="I7" s="4"/>
      <c r="K7" s="4" t="s">
        <v>35</v>
      </c>
      <c r="L7" s="2"/>
    </row>
    <row r="8" spans="2:11" ht="19.5" thickBot="1" thickTop="1">
      <c r="B8" s="97"/>
      <c r="C8" s="3"/>
      <c r="D8" s="101" t="s">
        <v>5</v>
      </c>
      <c r="E8" s="3"/>
      <c r="F8" s="10" t="s">
        <v>0</v>
      </c>
      <c r="G8" s="3"/>
      <c r="H8" s="101" t="s">
        <v>4</v>
      </c>
      <c r="I8" s="3"/>
      <c r="K8" s="4" t="s">
        <v>36</v>
      </c>
    </row>
    <row r="9" spans="2:11" ht="21" customHeight="1">
      <c r="B9" s="97"/>
      <c r="C9" s="102" t="s">
        <v>6</v>
      </c>
      <c r="D9" s="101"/>
      <c r="E9" s="3"/>
      <c r="F9" s="7" t="s">
        <v>2</v>
      </c>
      <c r="G9" s="3"/>
      <c r="H9" s="101"/>
      <c r="I9" s="3"/>
      <c r="K9" s="98" t="s">
        <v>39</v>
      </c>
    </row>
    <row r="10" spans="2:11" ht="18">
      <c r="B10" s="3"/>
      <c r="C10" s="102"/>
      <c r="D10" s="101"/>
      <c r="E10" s="8" t="s">
        <v>3</v>
      </c>
      <c r="F10" s="3"/>
      <c r="G10" s="9">
        <v>-1</v>
      </c>
      <c r="H10" s="101"/>
      <c r="I10" s="3"/>
      <c r="K10" s="98"/>
    </row>
    <row r="14" spans="2:9" ht="12.75" customHeight="1">
      <c r="B14" s="3"/>
      <c r="C14" s="99" t="s">
        <v>7</v>
      </c>
      <c r="D14" s="99"/>
      <c r="E14" s="3"/>
      <c r="F14" s="99">
        <v>1</v>
      </c>
      <c r="G14" s="99"/>
      <c r="H14" s="99"/>
      <c r="I14" s="99"/>
    </row>
    <row r="15" spans="2:9" ht="12.75" customHeight="1" thickBot="1">
      <c r="B15" s="97" t="s">
        <v>38</v>
      </c>
      <c r="C15" s="100"/>
      <c r="D15" s="100"/>
      <c r="E15" s="97" t="s">
        <v>9</v>
      </c>
      <c r="F15" s="100"/>
      <c r="G15" s="100"/>
      <c r="H15" s="100"/>
      <c r="I15" s="100"/>
    </row>
    <row r="16" spans="2:9" ht="12.75" customHeight="1" thickBot="1" thickTop="1">
      <c r="B16" s="97"/>
      <c r="C16" s="103" t="s">
        <v>8</v>
      </c>
      <c r="D16" s="103"/>
      <c r="E16" s="97"/>
      <c r="F16" s="3"/>
      <c r="G16" s="3"/>
      <c r="H16" s="11" t="s">
        <v>11</v>
      </c>
      <c r="I16" s="3"/>
    </row>
    <row r="17" spans="2:9" ht="12.75">
      <c r="B17" s="3"/>
      <c r="C17" s="104"/>
      <c r="D17" s="104"/>
      <c r="E17" s="3"/>
      <c r="F17" s="3"/>
      <c r="G17" s="3"/>
      <c r="H17" s="6" t="s">
        <v>10</v>
      </c>
      <c r="I17" s="3"/>
    </row>
    <row r="18" spans="2:9" ht="18">
      <c r="B18" s="3"/>
      <c r="C18" s="3"/>
      <c r="D18" s="3"/>
      <c r="E18" s="3"/>
      <c r="F18" s="3"/>
      <c r="G18" s="4" t="s">
        <v>3</v>
      </c>
      <c r="H18" s="3"/>
      <c r="I18" s="5">
        <v>-1</v>
      </c>
    </row>
  </sheetData>
  <mergeCells count="11">
    <mergeCell ref="B6:B9"/>
    <mergeCell ref="H8:H10"/>
    <mergeCell ref="D8:D10"/>
    <mergeCell ref="B15:B16"/>
    <mergeCell ref="C9:C10"/>
    <mergeCell ref="C14:D15"/>
    <mergeCell ref="C16:D17"/>
    <mergeCell ref="E15:E16"/>
    <mergeCell ref="K9:K10"/>
    <mergeCell ref="F14:I15"/>
    <mergeCell ref="C6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S54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Q61" sqref="Q61"/>
    </sheetView>
  </sheetViews>
  <sheetFormatPr defaultColWidth="9.140625" defaultRowHeight="12.75"/>
  <cols>
    <col min="1" max="1" width="8.140625" style="42" bestFit="1" customWidth="1"/>
    <col min="2" max="2" width="7.140625" style="42" bestFit="1" customWidth="1"/>
    <col min="3" max="3" width="6.00390625" style="42" bestFit="1" customWidth="1"/>
    <col min="4" max="4" width="9.57421875" style="42" bestFit="1" customWidth="1"/>
    <col min="5" max="5" width="10.57421875" style="42" bestFit="1" customWidth="1"/>
    <col min="6" max="6" width="16.57421875" style="43" bestFit="1" customWidth="1"/>
    <col min="7" max="7" width="21.28125" style="42" bestFit="1" customWidth="1"/>
    <col min="8" max="8" width="8.140625" style="92" bestFit="1" customWidth="1"/>
    <col min="9" max="9" width="5.7109375" style="44" bestFit="1" customWidth="1"/>
    <col min="10" max="10" width="7.7109375" style="42" customWidth="1"/>
    <col min="11" max="11" width="1.421875" style="16" customWidth="1"/>
    <col min="14" max="14" width="9.00390625" style="0" bestFit="1" customWidth="1"/>
    <col min="15" max="15" width="11.00390625" style="0" bestFit="1" customWidth="1"/>
    <col min="19" max="19" width="17.00390625" style="0" customWidth="1"/>
  </cols>
  <sheetData>
    <row r="1" spans="1:10" ht="24">
      <c r="A1" s="96" t="s">
        <v>12</v>
      </c>
      <c r="B1" s="76" t="s">
        <v>43</v>
      </c>
      <c r="C1" s="77" t="s">
        <v>45</v>
      </c>
      <c r="D1" s="77" t="s">
        <v>31</v>
      </c>
      <c r="E1" s="78" t="s">
        <v>32</v>
      </c>
      <c r="F1" s="76" t="s">
        <v>33</v>
      </c>
      <c r="G1" s="77" t="s">
        <v>34</v>
      </c>
      <c r="H1" s="113" t="s">
        <v>21</v>
      </c>
      <c r="I1" s="115" t="s">
        <v>27</v>
      </c>
      <c r="J1" s="117" t="s">
        <v>26</v>
      </c>
    </row>
    <row r="2" spans="1:10" s="65" customFormat="1" ht="23.25">
      <c r="A2" s="95" t="s">
        <v>49</v>
      </c>
      <c r="B2" s="79" t="s">
        <v>44</v>
      </c>
      <c r="C2" s="79" t="s">
        <v>46</v>
      </c>
      <c r="D2" s="79" t="s">
        <v>47</v>
      </c>
      <c r="E2" s="79" t="s">
        <v>47</v>
      </c>
      <c r="F2" s="79" t="s">
        <v>48</v>
      </c>
      <c r="G2" s="79" t="s">
        <v>50</v>
      </c>
      <c r="H2" s="114"/>
      <c r="I2" s="116"/>
      <c r="J2" s="118"/>
    </row>
    <row r="3" spans="1:11" ht="12.75">
      <c r="A3" s="20"/>
      <c r="B3" s="20"/>
      <c r="C3" s="20"/>
      <c r="D3" s="20"/>
      <c r="E3" s="20"/>
      <c r="F3" s="20"/>
      <c r="G3" s="20"/>
      <c r="H3" s="86"/>
      <c r="I3" s="21"/>
      <c r="J3" s="20"/>
      <c r="K3"/>
    </row>
    <row r="4" spans="1:11" s="12" customFormat="1" ht="12">
      <c r="A4" s="22">
        <v>380</v>
      </c>
      <c r="B4" s="80">
        <f>A4*0.000000001</f>
        <v>3.8E-07</v>
      </c>
      <c r="C4" s="23">
        <v>4000</v>
      </c>
      <c r="D4" s="57">
        <f>$G$54/(B4*C4)</f>
        <v>9.465625853849229</v>
      </c>
      <c r="E4" s="24">
        <f>$G$49^($G$54/(B4*C4))-1</f>
        <v>12907.300768647618</v>
      </c>
      <c r="F4" s="24">
        <f aca="true" t="shared" si="0" ref="F4:F44">B4^5*E4</f>
        <v>1.0227121448303234E-28</v>
      </c>
      <c r="G4" s="24">
        <f aca="true" t="shared" si="1" ref="G4:G44">$G$53/F4</f>
        <v>3658675015358.008</v>
      </c>
      <c r="H4" s="87"/>
      <c r="I4" s="56"/>
      <c r="J4" s="55"/>
      <c r="K4" s="14"/>
    </row>
    <row r="5" spans="1:11" s="12" customFormat="1" ht="12">
      <c r="A5" s="22">
        <v>390</v>
      </c>
      <c r="B5" s="80">
        <f aca="true" t="shared" si="2" ref="B5:B44">A5*0.000000001</f>
        <v>3.9E-07</v>
      </c>
      <c r="C5" s="70">
        <f>C4</f>
        <v>4000</v>
      </c>
      <c r="D5" s="57">
        <f aca="true" t="shared" si="3" ref="D5:D44">$G$54/(B5*C5)</f>
        <v>9.222917498622325</v>
      </c>
      <c r="E5" s="24">
        <f aca="true" t="shared" si="4" ref="E5:E44">$G$49^($G$54/(B5*C5))-1</f>
        <v>10125.56551332306</v>
      </c>
      <c r="F5" s="24">
        <f>B5^5*E5</f>
        <v>9.135710378615972E-29</v>
      </c>
      <c r="G5" s="24">
        <f t="shared" si="1"/>
        <v>4095764004244.5938</v>
      </c>
      <c r="H5" s="88">
        <f>G4-G5</f>
        <v>-437088988886.58594</v>
      </c>
      <c r="I5" s="25">
        <f>SIGN(H5)</f>
        <v>-1</v>
      </c>
      <c r="J5" s="55"/>
      <c r="K5" s="14"/>
    </row>
    <row r="6" spans="1:11" s="12" customFormat="1" ht="12">
      <c r="A6" s="22">
        <v>400</v>
      </c>
      <c r="B6" s="80">
        <f t="shared" si="2"/>
        <v>4.0000000000000003E-07</v>
      </c>
      <c r="C6" s="70">
        <f aca="true" t="shared" si="5" ref="C6:C44">C5</f>
        <v>4000</v>
      </c>
      <c r="D6" s="57">
        <f t="shared" si="3"/>
        <v>8.992344561156767</v>
      </c>
      <c r="E6" s="24">
        <f t="shared" si="4"/>
        <v>8040.288103003027</v>
      </c>
      <c r="F6" s="24">
        <f t="shared" si="0"/>
        <v>8.233255017475102E-29</v>
      </c>
      <c r="G6" s="24">
        <f t="shared" si="1"/>
        <v>4544704815108.953</v>
      </c>
      <c r="H6" s="88">
        <f aca="true" t="shared" si="6" ref="H6:H44">G5-G6</f>
        <v>-448940810864.3594</v>
      </c>
      <c r="I6" s="25">
        <f aca="true" t="shared" si="7" ref="I6:I44">SIGN(H6)</f>
        <v>-1</v>
      </c>
      <c r="J6" s="25">
        <f aca="true" t="shared" si="8" ref="J6:J44">IF(I6=I5,"",A6-10)</f>
      </c>
      <c r="K6" s="14"/>
    </row>
    <row r="7" spans="1:11" s="12" customFormat="1" ht="12">
      <c r="A7" s="22">
        <v>410</v>
      </c>
      <c r="B7" s="80">
        <f t="shared" si="2"/>
        <v>4.1000000000000004E-07</v>
      </c>
      <c r="C7" s="70">
        <f t="shared" si="5"/>
        <v>4000</v>
      </c>
      <c r="D7" s="57">
        <f t="shared" si="3"/>
        <v>8.773019084055383</v>
      </c>
      <c r="E7" s="24">
        <f t="shared" si="4"/>
        <v>6456.639219294603</v>
      </c>
      <c r="F7" s="24">
        <f t="shared" si="0"/>
        <v>7.480416911750789E-29</v>
      </c>
      <c r="G7" s="24">
        <f t="shared" si="1"/>
        <v>5002089343865.387</v>
      </c>
      <c r="H7" s="88">
        <f t="shared" si="6"/>
        <v>-457384528756.4336</v>
      </c>
      <c r="I7" s="25">
        <f t="shared" si="7"/>
        <v>-1</v>
      </c>
      <c r="J7" s="25">
        <f t="shared" si="8"/>
      </c>
      <c r="K7" s="14"/>
    </row>
    <row r="8" spans="1:11" s="12" customFormat="1" ht="12">
      <c r="A8" s="22">
        <v>420</v>
      </c>
      <c r="B8" s="80">
        <f t="shared" si="2"/>
        <v>4.2E-07</v>
      </c>
      <c r="C8" s="70">
        <f t="shared" si="5"/>
        <v>4000</v>
      </c>
      <c r="D8" s="57">
        <f t="shared" si="3"/>
        <v>8.564137677292159</v>
      </c>
      <c r="E8" s="24">
        <f t="shared" si="4"/>
        <v>5239.319125597124</v>
      </c>
      <c r="F8" s="24">
        <f t="shared" si="0"/>
        <v>6.84733071365451E-29</v>
      </c>
      <c r="G8" s="24">
        <f t="shared" si="1"/>
        <v>5464569375526.587</v>
      </c>
      <c r="H8" s="88">
        <f t="shared" si="6"/>
        <v>-462480031661.2002</v>
      </c>
      <c r="I8" s="25">
        <f t="shared" si="7"/>
        <v>-1</v>
      </c>
      <c r="J8" s="25">
        <f t="shared" si="8"/>
      </c>
      <c r="K8" s="14"/>
    </row>
    <row r="9" spans="1:11" s="12" customFormat="1" ht="12">
      <c r="A9" s="22">
        <v>430</v>
      </c>
      <c r="B9" s="80">
        <f t="shared" si="2"/>
        <v>4.3E-07</v>
      </c>
      <c r="C9" s="70">
        <f t="shared" si="5"/>
        <v>4000</v>
      </c>
      <c r="D9" s="57">
        <f t="shared" si="3"/>
        <v>8.364971684796993</v>
      </c>
      <c r="E9" s="24">
        <f t="shared" si="4"/>
        <v>4292.990151113692</v>
      </c>
      <c r="F9" s="24">
        <f t="shared" si="0"/>
        <v>6.311057979295586E-29</v>
      </c>
      <c r="G9" s="24">
        <f t="shared" si="1"/>
        <v>5928913003920.058</v>
      </c>
      <c r="H9" s="88">
        <f t="shared" si="6"/>
        <v>-464343628393.4707</v>
      </c>
      <c r="I9" s="25">
        <f t="shared" si="7"/>
        <v>-1</v>
      </c>
      <c r="J9" s="25">
        <f t="shared" si="8"/>
      </c>
      <c r="K9" s="14"/>
    </row>
    <row r="10" spans="1:11" s="12" customFormat="1" ht="12">
      <c r="A10" s="22">
        <v>440</v>
      </c>
      <c r="B10" s="80">
        <f t="shared" si="2"/>
        <v>4.4E-07</v>
      </c>
      <c r="C10" s="70">
        <f t="shared" si="5"/>
        <v>4000</v>
      </c>
      <c r="D10" s="57">
        <f t="shared" si="3"/>
        <v>8.174858691960697</v>
      </c>
      <c r="E10" s="24">
        <f t="shared" si="4"/>
        <v>3549.5531667870855</v>
      </c>
      <c r="F10" s="24">
        <f t="shared" si="0"/>
        <v>5.853789051537686E-29</v>
      </c>
      <c r="G10" s="24">
        <f t="shared" si="1"/>
        <v>6392050241733.614</v>
      </c>
      <c r="H10" s="88">
        <f t="shared" si="6"/>
        <v>-463137237813.55664</v>
      </c>
      <c r="I10" s="25">
        <f t="shared" si="7"/>
        <v>-1</v>
      </c>
      <c r="J10" s="25">
        <f t="shared" si="8"/>
      </c>
      <c r="K10" s="14"/>
    </row>
    <row r="11" spans="1:11" s="12" customFormat="1" ht="12">
      <c r="A11" s="22">
        <v>450</v>
      </c>
      <c r="B11" s="80">
        <f t="shared" si="2"/>
        <v>4.5000000000000003E-07</v>
      </c>
      <c r="C11" s="70">
        <f t="shared" si="5"/>
        <v>4000</v>
      </c>
      <c r="D11" s="57">
        <f t="shared" si="3"/>
        <v>7.993195165472682</v>
      </c>
      <c r="E11" s="24">
        <f t="shared" si="4"/>
        <v>2959.74192270331</v>
      </c>
      <c r="F11" s="24">
        <f t="shared" si="0"/>
        <v>5.461556274803369E-29</v>
      </c>
      <c r="G11" s="24">
        <f t="shared" si="1"/>
        <v>6851108336018.416</v>
      </c>
      <c r="H11" s="88">
        <f t="shared" si="6"/>
        <v>-459058094284.80176</v>
      </c>
      <c r="I11" s="25">
        <f t="shared" si="7"/>
        <v>-1</v>
      </c>
      <c r="J11" s="25">
        <f t="shared" si="8"/>
      </c>
      <c r="K11" s="14"/>
    </row>
    <row r="12" spans="1:11" s="12" customFormat="1" ht="12.75" thickBot="1">
      <c r="A12" s="26">
        <v>460</v>
      </c>
      <c r="B12" s="81">
        <f t="shared" si="2"/>
        <v>4.6000000000000004E-07</v>
      </c>
      <c r="C12" s="71">
        <f t="shared" si="5"/>
        <v>4000</v>
      </c>
      <c r="D12" s="58">
        <f t="shared" si="3"/>
        <v>7.819430053179797</v>
      </c>
      <c r="E12" s="27">
        <f t="shared" si="4"/>
        <v>2487.4866987073856</v>
      </c>
      <c r="F12" s="27">
        <f t="shared" si="0"/>
        <v>5.123301632261887E-29</v>
      </c>
      <c r="G12" s="27">
        <f t="shared" si="1"/>
        <v>7303437589213.247</v>
      </c>
      <c r="H12" s="88">
        <f t="shared" si="6"/>
        <v>-452329253194.83105</v>
      </c>
      <c r="I12" s="25">
        <f t="shared" si="7"/>
        <v>-1</v>
      </c>
      <c r="J12" s="25">
        <f t="shared" si="8"/>
      </c>
      <c r="K12" s="14"/>
    </row>
    <row r="13" spans="1:11" s="12" customFormat="1" ht="13.5" thickBot="1" thickTop="1">
      <c r="A13" s="28">
        <v>470</v>
      </c>
      <c r="B13" s="83">
        <f t="shared" si="2"/>
        <v>4.7000000000000005E-07</v>
      </c>
      <c r="C13" s="73">
        <f t="shared" si="5"/>
        <v>4000</v>
      </c>
      <c r="D13" s="60">
        <f t="shared" si="3"/>
        <v>7.653059200984482</v>
      </c>
      <c r="E13" s="29">
        <f t="shared" si="4"/>
        <v>2106.0817261738316</v>
      </c>
      <c r="F13" s="29">
        <f t="shared" si="0"/>
        <v>4.8301932823190976E-29</v>
      </c>
      <c r="G13" s="29">
        <f t="shared" si="1"/>
        <v>7746628661612.037</v>
      </c>
      <c r="H13" s="89">
        <f t="shared" si="6"/>
        <v>-443191072398.79004</v>
      </c>
      <c r="I13" s="30">
        <f t="shared" si="7"/>
        <v>-1</v>
      </c>
      <c r="J13" s="52">
        <f t="shared" si="8"/>
      </c>
      <c r="K13" s="14"/>
    </row>
    <row r="14" spans="1:11" s="12" customFormat="1" ht="12.75" thickTop="1">
      <c r="A14" s="31">
        <v>480</v>
      </c>
      <c r="B14" s="82">
        <f t="shared" si="2"/>
        <v>4.800000000000001E-07</v>
      </c>
      <c r="C14" s="72">
        <f t="shared" si="5"/>
        <v>4000</v>
      </c>
      <c r="D14" s="59">
        <f t="shared" si="3"/>
        <v>7.493620467630638</v>
      </c>
      <c r="E14" s="32">
        <f t="shared" si="4"/>
        <v>1795.5446634801356</v>
      </c>
      <c r="F14" s="32">
        <f t="shared" si="0"/>
        <v>4.575119049759635E-29</v>
      </c>
      <c r="G14" s="32">
        <f t="shared" si="1"/>
        <v>8178522419849.3545</v>
      </c>
      <c r="H14" s="88">
        <f t="shared" si="6"/>
        <v>-431893758237.3174</v>
      </c>
      <c r="I14" s="25">
        <f t="shared" si="7"/>
        <v>-1</v>
      </c>
      <c r="J14" s="25">
        <f t="shared" si="8"/>
      </c>
      <c r="K14" s="14"/>
    </row>
    <row r="15" spans="1:11" s="12" customFormat="1" ht="12">
      <c r="A15" s="22">
        <v>490</v>
      </c>
      <c r="B15" s="80">
        <f t="shared" si="2"/>
        <v>4.900000000000001E-07</v>
      </c>
      <c r="C15" s="70">
        <f t="shared" si="5"/>
        <v>4000</v>
      </c>
      <c r="D15" s="57">
        <f t="shared" si="3"/>
        <v>7.340689437678993</v>
      </c>
      <c r="E15" s="24">
        <f t="shared" si="4"/>
        <v>1540.7747049029774</v>
      </c>
      <c r="F15" s="24">
        <f t="shared" si="0"/>
        <v>4.352307184203703E-29</v>
      </c>
      <c r="G15" s="24">
        <f t="shared" si="1"/>
        <v>8597213417688.711</v>
      </c>
      <c r="H15" s="88">
        <f t="shared" si="6"/>
        <v>-418690997839.35645</v>
      </c>
      <c r="I15" s="25">
        <f t="shared" si="7"/>
        <v>-1</v>
      </c>
      <c r="J15" s="25">
        <f t="shared" si="8"/>
      </c>
      <c r="K15" s="14"/>
    </row>
    <row r="16" spans="1:11" s="12" customFormat="1" ht="12">
      <c r="A16" s="22">
        <v>500</v>
      </c>
      <c r="B16" s="80">
        <f t="shared" si="2"/>
        <v>5.000000000000001E-07</v>
      </c>
      <c r="C16" s="70">
        <f t="shared" si="5"/>
        <v>4000</v>
      </c>
      <c r="D16" s="57">
        <f t="shared" si="3"/>
        <v>7.193875648925412</v>
      </c>
      <c r="E16" s="24">
        <f t="shared" si="4"/>
        <v>1330.2526884190597</v>
      </c>
      <c r="F16" s="24">
        <f t="shared" si="0"/>
        <v>4.1570396513095657E-29</v>
      </c>
      <c r="G16" s="24">
        <f t="shared" si="1"/>
        <v>9001048067980.68</v>
      </c>
      <c r="H16" s="88">
        <f t="shared" si="6"/>
        <v>-403834650291.96875</v>
      </c>
      <c r="I16" s="25">
        <f t="shared" si="7"/>
        <v>-1</v>
      </c>
      <c r="J16" s="25">
        <f t="shared" si="8"/>
      </c>
      <c r="K16" s="14"/>
    </row>
    <row r="17" spans="1:11" s="12" customFormat="1" ht="12">
      <c r="A17" s="22">
        <v>510</v>
      </c>
      <c r="B17" s="80">
        <f t="shared" si="2"/>
        <v>5.1E-07</v>
      </c>
      <c r="C17" s="70">
        <f t="shared" si="5"/>
        <v>4000</v>
      </c>
      <c r="D17" s="57">
        <f t="shared" si="3"/>
        <v>7.052819263652366</v>
      </c>
      <c r="E17" s="24">
        <f t="shared" si="4"/>
        <v>1155.1135414451824</v>
      </c>
      <c r="F17" s="24">
        <f t="shared" si="0"/>
        <v>3.985433395706228E-29</v>
      </c>
      <c r="G17" s="24">
        <f t="shared" si="1"/>
        <v>9388618503134.85</v>
      </c>
      <c r="H17" s="88">
        <f t="shared" si="6"/>
        <v>-387570435154.1699</v>
      </c>
      <c r="I17" s="25">
        <f t="shared" si="7"/>
        <v>-1</v>
      </c>
      <c r="J17" s="25">
        <f t="shared" si="8"/>
      </c>
      <c r="K17" s="14"/>
    </row>
    <row r="18" spans="1:11" s="12" customFormat="1" ht="12">
      <c r="A18" s="22">
        <v>520</v>
      </c>
      <c r="B18" s="80">
        <f t="shared" si="2"/>
        <v>5.2E-07</v>
      </c>
      <c r="C18" s="70">
        <f t="shared" si="5"/>
        <v>4000</v>
      </c>
      <c r="D18" s="57">
        <f t="shared" si="3"/>
        <v>6.917188123966745</v>
      </c>
      <c r="E18" s="24">
        <f t="shared" si="4"/>
        <v>1008.4774744841999</v>
      </c>
      <c r="F18" s="24">
        <f t="shared" si="0"/>
        <v>3.834272019800699E-29</v>
      </c>
      <c r="G18" s="24">
        <f t="shared" si="1"/>
        <v>9758753038049.705</v>
      </c>
      <c r="H18" s="88">
        <f t="shared" si="6"/>
        <v>-370134534914.85547</v>
      </c>
      <c r="I18" s="25">
        <f t="shared" si="7"/>
        <v>-1</v>
      </c>
      <c r="J18" s="25">
        <f t="shared" si="8"/>
      </c>
      <c r="K18" s="14"/>
    </row>
    <row r="19" spans="1:11" s="12" customFormat="1" ht="12">
      <c r="A19" s="22">
        <v>530</v>
      </c>
      <c r="B19" s="80">
        <f t="shared" si="2"/>
        <v>5.3E-07</v>
      </c>
      <c r="C19" s="70">
        <f t="shared" si="5"/>
        <v>4000</v>
      </c>
      <c r="D19" s="57">
        <f t="shared" si="3"/>
        <v>6.7866751404956736</v>
      </c>
      <c r="E19" s="24">
        <f t="shared" si="4"/>
        <v>884.962957017456</v>
      </c>
      <c r="F19" s="24">
        <f t="shared" si="0"/>
        <v>3.7008752009665284E-29</v>
      </c>
      <c r="G19" s="24">
        <f t="shared" si="1"/>
        <v>10110504053788.941</v>
      </c>
      <c r="H19" s="88">
        <f t="shared" si="6"/>
        <v>-351751015739.2363</v>
      </c>
      <c r="I19" s="25">
        <f t="shared" si="7"/>
        <v>-1</v>
      </c>
      <c r="J19" s="25">
        <f t="shared" si="8"/>
      </c>
      <c r="K19" s="14"/>
    </row>
    <row r="20" spans="1:11" s="12" customFormat="1" ht="12.75" thickBot="1">
      <c r="A20" s="26">
        <v>540</v>
      </c>
      <c r="B20" s="81">
        <f t="shared" si="2"/>
        <v>5.4E-07</v>
      </c>
      <c r="C20" s="71">
        <f t="shared" si="5"/>
        <v>4000</v>
      </c>
      <c r="D20" s="58">
        <f t="shared" si="3"/>
        <v>6.660995971227235</v>
      </c>
      <c r="E20" s="27">
        <f t="shared" si="4"/>
        <v>780.3287306672726</v>
      </c>
      <c r="F20" s="27">
        <f t="shared" si="0"/>
        <v>3.582996603447279E-29</v>
      </c>
      <c r="G20" s="27">
        <f t="shared" si="1"/>
        <v>10443134019702.572</v>
      </c>
      <c r="H20" s="88">
        <f t="shared" si="6"/>
        <v>-332629965913.63086</v>
      </c>
      <c r="I20" s="25">
        <f t="shared" si="7"/>
        <v>-1</v>
      </c>
      <c r="J20" s="25">
        <f t="shared" si="8"/>
      </c>
      <c r="K20" s="14"/>
    </row>
    <row r="21" spans="1:11" s="12" customFormat="1" ht="13.5" thickBot="1" thickTop="1">
      <c r="A21" s="33">
        <v>550</v>
      </c>
      <c r="B21" s="84">
        <f t="shared" si="2"/>
        <v>5.5E-07</v>
      </c>
      <c r="C21" s="74">
        <f t="shared" si="5"/>
        <v>4000</v>
      </c>
      <c r="D21" s="61">
        <f t="shared" si="3"/>
        <v>6.5398869535685575</v>
      </c>
      <c r="E21" s="34">
        <f t="shared" si="4"/>
        <v>691.208321932679</v>
      </c>
      <c r="F21" s="34">
        <f t="shared" si="0"/>
        <v>3.478743482986872E-29</v>
      </c>
      <c r="G21" s="34">
        <f t="shared" si="1"/>
        <v>10756100271530.21</v>
      </c>
      <c r="H21" s="90">
        <f t="shared" si="6"/>
        <v>-312966251827.6387</v>
      </c>
      <c r="I21" s="35">
        <f t="shared" si="7"/>
        <v>-1</v>
      </c>
      <c r="J21" s="53">
        <f t="shared" si="8"/>
      </c>
      <c r="K21" s="14"/>
    </row>
    <row r="22" spans="1:11" s="12" customFormat="1" ht="12.75" thickTop="1">
      <c r="A22" s="31">
        <v>560</v>
      </c>
      <c r="B22" s="82">
        <f t="shared" si="2"/>
        <v>5.6E-07</v>
      </c>
      <c r="C22" s="72">
        <f t="shared" si="5"/>
        <v>4000</v>
      </c>
      <c r="D22" s="59">
        <f t="shared" si="3"/>
        <v>6.423103257969119</v>
      </c>
      <c r="E22" s="32">
        <f t="shared" si="4"/>
        <v>614.9114837326216</v>
      </c>
      <c r="F22" s="32">
        <f t="shared" si="0"/>
        <v>3.3865129351886193E-29</v>
      </c>
      <c r="G22" s="32">
        <f t="shared" si="1"/>
        <v>11049039067041.09</v>
      </c>
      <c r="H22" s="88">
        <f t="shared" si="6"/>
        <v>-292938795510.8789</v>
      </c>
      <c r="I22" s="25">
        <f t="shared" si="7"/>
        <v>-1</v>
      </c>
      <c r="J22" s="25">
        <f t="shared" si="8"/>
      </c>
      <c r="K22" s="14"/>
    </row>
    <row r="23" spans="1:11" s="12" customFormat="1" ht="12">
      <c r="A23" s="22">
        <v>570</v>
      </c>
      <c r="B23" s="80">
        <f t="shared" si="2"/>
        <v>5.7E-07</v>
      </c>
      <c r="C23" s="70">
        <f t="shared" si="5"/>
        <v>4000</v>
      </c>
      <c r="D23" s="57">
        <f t="shared" si="3"/>
        <v>6.310417235899485</v>
      </c>
      <c r="E23" s="24">
        <f t="shared" si="4"/>
        <v>549.2744951951797</v>
      </c>
      <c r="F23" s="24">
        <f t="shared" si="0"/>
        <v>3.304941008716245E-29</v>
      </c>
      <c r="G23" s="24">
        <f t="shared" si="1"/>
        <v>11321749351427.426</v>
      </c>
      <c r="H23" s="88">
        <f t="shared" si="6"/>
        <v>-272710284386.33594</v>
      </c>
      <c r="I23" s="25">
        <f t="shared" si="7"/>
        <v>-1</v>
      </c>
      <c r="J23" s="25">
        <f t="shared" si="8"/>
      </c>
      <c r="K23" s="14"/>
    </row>
    <row r="24" spans="1:11" s="12" customFormat="1" ht="12">
      <c r="A24" s="22">
        <v>580</v>
      </c>
      <c r="B24" s="80">
        <f t="shared" si="2"/>
        <v>5.800000000000001E-07</v>
      </c>
      <c r="C24" s="70">
        <f t="shared" si="5"/>
        <v>4000</v>
      </c>
      <c r="D24" s="57">
        <f t="shared" si="3"/>
        <v>6.201616938728804</v>
      </c>
      <c r="E24" s="24">
        <f t="shared" si="4"/>
        <v>492.5464305926319</v>
      </c>
      <c r="F24" s="24">
        <f t="shared" si="0"/>
        <v>3.2328618327371636E-29</v>
      </c>
      <c r="G24" s="24">
        <f t="shared" si="1"/>
        <v>11574176583432.467</v>
      </c>
      <c r="H24" s="88">
        <f t="shared" si="6"/>
        <v>-252427232005.04102</v>
      </c>
      <c r="I24" s="25">
        <f t="shared" si="7"/>
        <v>-1</v>
      </c>
      <c r="J24" s="25">
        <f t="shared" si="8"/>
      </c>
      <c r="K24" s="14"/>
    </row>
    <row r="25" spans="1:11" s="12" customFormat="1" ht="12.75" thickBot="1">
      <c r="A25" s="26">
        <v>590</v>
      </c>
      <c r="B25" s="81">
        <f t="shared" si="2"/>
        <v>5.900000000000001E-07</v>
      </c>
      <c r="C25" s="71">
        <f t="shared" si="5"/>
        <v>4000</v>
      </c>
      <c r="D25" s="58">
        <f t="shared" si="3"/>
        <v>6.0965047872249265</v>
      </c>
      <c r="E25" s="27">
        <f t="shared" si="4"/>
        <v>443.3021225519352</v>
      </c>
      <c r="F25" s="27">
        <f t="shared" si="0"/>
        <v>3.169274592106546E-29</v>
      </c>
      <c r="G25" s="27">
        <f t="shared" si="1"/>
        <v>11806396900771.016</v>
      </c>
      <c r="H25" s="88">
        <f t="shared" si="6"/>
        <v>-232220317338.54883</v>
      </c>
      <c r="I25" s="25">
        <f>SIGN(H25)</f>
        <v>-1</v>
      </c>
      <c r="J25" s="25">
        <f t="shared" si="8"/>
      </c>
      <c r="K25" s="14"/>
    </row>
    <row r="26" spans="1:19" s="12" customFormat="1" ht="13.5" thickBot="1" thickTop="1">
      <c r="A26" s="36">
        <v>600</v>
      </c>
      <c r="B26" s="85">
        <f t="shared" si="2"/>
        <v>6.000000000000001E-07</v>
      </c>
      <c r="C26" s="75">
        <f t="shared" si="5"/>
        <v>4000</v>
      </c>
      <c r="D26" s="62">
        <f t="shared" si="3"/>
        <v>5.994896374104511</v>
      </c>
      <c r="E26" s="37">
        <f t="shared" si="4"/>
        <v>400.3750889827733</v>
      </c>
      <c r="F26" s="37">
        <f t="shared" si="0"/>
        <v>3.1133166919300475E-29</v>
      </c>
      <c r="G26" s="37">
        <f t="shared" si="1"/>
        <v>12018601839937.643</v>
      </c>
      <c r="H26" s="91">
        <f t="shared" si="6"/>
        <v>-212204939166.62695</v>
      </c>
      <c r="I26" s="38">
        <f t="shared" si="7"/>
        <v>-1</v>
      </c>
      <c r="J26" s="54">
        <f t="shared" si="8"/>
      </c>
      <c r="K26" s="14"/>
      <c r="L26" s="19"/>
      <c r="M26" s="19"/>
      <c r="N26" s="19"/>
      <c r="O26" s="19"/>
      <c r="P26" s="19"/>
      <c r="Q26" s="19"/>
      <c r="R26" s="19"/>
      <c r="S26" s="19"/>
    </row>
    <row r="27" spans="1:19" s="12" customFormat="1" ht="12.75" thickTop="1">
      <c r="A27" s="31">
        <v>610</v>
      </c>
      <c r="B27" s="82">
        <f t="shared" si="2"/>
        <v>6.100000000000001E-07</v>
      </c>
      <c r="C27" s="72">
        <f t="shared" si="5"/>
        <v>4000</v>
      </c>
      <c r="D27" s="59">
        <f t="shared" si="3"/>
        <v>5.896619384365093</v>
      </c>
      <c r="E27" s="32">
        <f t="shared" si="4"/>
        <v>362.80550007222934</v>
      </c>
      <c r="F27" s="32">
        <f t="shared" si="0"/>
        <v>3.064241833434603E-29</v>
      </c>
      <c r="G27" s="32">
        <f t="shared" si="1"/>
        <v>12211083770760.62</v>
      </c>
      <c r="H27" s="88">
        <f t="shared" si="6"/>
        <v>-192481930822.97656</v>
      </c>
      <c r="I27" s="25">
        <f t="shared" si="7"/>
        <v>-1</v>
      </c>
      <c r="J27" s="25">
        <f t="shared" si="8"/>
      </c>
      <c r="K27" s="14"/>
      <c r="L27" s="19"/>
      <c r="M27" s="19"/>
      <c r="N27" s="19"/>
      <c r="O27" s="19"/>
      <c r="P27" s="19"/>
      <c r="Q27" s="19"/>
      <c r="R27" s="19"/>
      <c r="S27" s="19"/>
    </row>
    <row r="28" spans="1:19" s="12" customFormat="1" ht="12">
      <c r="A28" s="22">
        <v>620</v>
      </c>
      <c r="B28" s="80">
        <f t="shared" si="2"/>
        <v>6.2E-07</v>
      </c>
      <c r="C28" s="70">
        <f t="shared" si="5"/>
        <v>4000</v>
      </c>
      <c r="D28" s="57">
        <f t="shared" si="3"/>
        <v>5.80151262010114</v>
      </c>
      <c r="E28" s="24">
        <f t="shared" si="4"/>
        <v>329.7995557198889</v>
      </c>
      <c r="F28" s="24">
        <f t="shared" si="0"/>
        <v>3.021402009740036E-29</v>
      </c>
      <c r="G28" s="24">
        <f t="shared" si="1"/>
        <v>12384222159552.51</v>
      </c>
      <c r="H28" s="88">
        <f t="shared" si="6"/>
        <v>-173138388791.89062</v>
      </c>
      <c r="I28" s="25">
        <f t="shared" si="7"/>
        <v>-1</v>
      </c>
      <c r="J28" s="25">
        <f t="shared" si="8"/>
      </c>
      <c r="K28" s="14"/>
      <c r="L28" s="19"/>
      <c r="M28" s="19"/>
      <c r="N28" s="19"/>
      <c r="O28" s="19"/>
      <c r="P28" s="19"/>
      <c r="Q28" s="19"/>
      <c r="R28" s="19"/>
      <c r="S28" s="19"/>
    </row>
    <row r="29" spans="1:19" s="12" customFormat="1" ht="12">
      <c r="A29" s="22">
        <v>630</v>
      </c>
      <c r="B29" s="80">
        <f t="shared" si="2"/>
        <v>6.3E-07</v>
      </c>
      <c r="C29" s="70">
        <f t="shared" si="5"/>
        <v>4000</v>
      </c>
      <c r="D29" s="57">
        <f t="shared" si="3"/>
        <v>5.709425118194773</v>
      </c>
      <c r="E29" s="24">
        <f t="shared" si="4"/>
        <v>300.69757797109975</v>
      </c>
      <c r="F29" s="24">
        <f t="shared" si="0"/>
        <v>2.984232647701112E-29</v>
      </c>
      <c r="G29" s="24">
        <f t="shared" si="1"/>
        <v>12538470735773.094</v>
      </c>
      <c r="H29" s="88">
        <f t="shared" si="6"/>
        <v>-154248576220.58398</v>
      </c>
      <c r="I29" s="25">
        <f t="shared" si="7"/>
        <v>-1</v>
      </c>
      <c r="J29" s="25">
        <f t="shared" si="8"/>
      </c>
      <c r="K29" s="14"/>
      <c r="L29" s="19"/>
      <c r="M29" s="19"/>
      <c r="N29" s="19"/>
      <c r="O29" s="19"/>
      <c r="P29" s="19"/>
      <c r="Q29" s="19"/>
      <c r="R29" s="19"/>
      <c r="S29" s="19"/>
    </row>
    <row r="30" spans="1:19" s="12" customFormat="1" ht="12">
      <c r="A30" s="22">
        <v>640</v>
      </c>
      <c r="B30" s="80">
        <f t="shared" si="2"/>
        <v>6.4E-07</v>
      </c>
      <c r="C30" s="70">
        <f t="shared" si="5"/>
        <v>4000</v>
      </c>
      <c r="D30" s="57">
        <f t="shared" si="3"/>
        <v>5.6202153507229795</v>
      </c>
      <c r="E30" s="24">
        <f t="shared" si="4"/>
        <v>274.94880261069744</v>
      </c>
      <c r="F30" s="24">
        <f t="shared" si="0"/>
        <v>2.952240288218263E-29</v>
      </c>
      <c r="G30" s="24">
        <f t="shared" si="1"/>
        <v>12674345605018.959</v>
      </c>
      <c r="H30" s="88">
        <f t="shared" si="6"/>
        <v>-135874869245.86523</v>
      </c>
      <c r="I30" s="25">
        <f t="shared" si="7"/>
        <v>-1</v>
      </c>
      <c r="J30" s="25">
        <f t="shared" si="8"/>
      </c>
      <c r="K30" s="14"/>
      <c r="L30" s="19"/>
      <c r="M30" s="19"/>
      <c r="N30" s="19"/>
      <c r="O30" s="19"/>
      <c r="P30" s="19"/>
      <c r="Q30" s="19"/>
      <c r="R30" s="19"/>
      <c r="S30" s="19"/>
    </row>
    <row r="31" spans="1:19" s="12" customFormat="1" ht="12">
      <c r="A31" s="22">
        <v>650</v>
      </c>
      <c r="B31" s="80">
        <f t="shared" si="2"/>
        <v>6.5E-07</v>
      </c>
      <c r="C31" s="70">
        <f t="shared" si="5"/>
        <v>4000</v>
      </c>
      <c r="D31" s="57">
        <f t="shared" si="3"/>
        <v>5.5337504991733955</v>
      </c>
      <c r="E31" s="24">
        <f t="shared" si="4"/>
        <v>252.09135213135113</v>
      </c>
      <c r="F31" s="24">
        <f t="shared" si="0"/>
        <v>2.924992325215805E-29</v>
      </c>
      <c r="G31" s="24">
        <f t="shared" si="1"/>
        <v>12792414325113.957</v>
      </c>
      <c r="H31" s="88">
        <f t="shared" si="6"/>
        <v>-118068720094.99805</v>
      </c>
      <c r="I31" s="25">
        <f t="shared" si="7"/>
        <v>-1</v>
      </c>
      <c r="J31" s="25">
        <f t="shared" si="8"/>
      </c>
      <c r="K31" s="14"/>
      <c r="L31" s="19"/>
      <c r="M31" s="19"/>
      <c r="N31" s="19"/>
      <c r="O31" s="19"/>
      <c r="P31" s="19"/>
      <c r="Q31" s="19"/>
      <c r="R31" s="19"/>
      <c r="S31" s="19"/>
    </row>
    <row r="32" spans="1:19" s="12" customFormat="1" ht="12">
      <c r="A32" s="22">
        <v>660</v>
      </c>
      <c r="B32" s="80">
        <f t="shared" si="2"/>
        <v>6.6E-07</v>
      </c>
      <c r="C32" s="70">
        <f t="shared" si="5"/>
        <v>4000</v>
      </c>
      <c r="D32" s="57">
        <f t="shared" si="3"/>
        <v>5.449905794640465</v>
      </c>
      <c r="E32" s="24">
        <f t="shared" si="4"/>
        <v>231.73623987374913</v>
      </c>
      <c r="F32" s="24">
        <f t="shared" si="0"/>
        <v>2.902108422336462E-29</v>
      </c>
      <c r="G32" s="24">
        <f t="shared" si="1"/>
        <v>12893285941334.463</v>
      </c>
      <c r="H32" s="88">
        <f t="shared" si="6"/>
        <v>-100871616220.50586</v>
      </c>
      <c r="I32" s="25">
        <f t="shared" si="7"/>
        <v>-1</v>
      </c>
      <c r="J32" s="25">
        <f t="shared" si="8"/>
      </c>
      <c r="K32" s="14"/>
      <c r="L32" s="19"/>
      <c r="M32" s="19"/>
      <c r="N32" s="19"/>
      <c r="O32" s="19"/>
      <c r="P32" s="19"/>
      <c r="Q32" s="19"/>
      <c r="R32" s="19"/>
      <c r="S32" s="19"/>
    </row>
    <row r="33" spans="1:19" s="12" customFormat="1" ht="12">
      <c r="A33" s="22">
        <v>670</v>
      </c>
      <c r="B33" s="80">
        <f t="shared" si="2"/>
        <v>6.7E-07</v>
      </c>
      <c r="C33" s="70">
        <f t="shared" si="5"/>
        <v>4000</v>
      </c>
      <c r="D33" s="57">
        <f t="shared" si="3"/>
        <v>5.368563917108518</v>
      </c>
      <c r="E33" s="24">
        <f t="shared" si="4"/>
        <v>213.5545282694956</v>
      </c>
      <c r="F33" s="24">
        <f t="shared" si="0"/>
        <v>2.8832533033018734E-29</v>
      </c>
      <c r="G33" s="24">
        <f t="shared" si="1"/>
        <v>12977601960635.455</v>
      </c>
      <c r="H33" s="88">
        <f t="shared" si="6"/>
        <v>-84316019300.99219</v>
      </c>
      <c r="I33" s="25">
        <f t="shared" si="7"/>
        <v>-1</v>
      </c>
      <c r="J33" s="25">
        <f t="shared" si="8"/>
      </c>
      <c r="K33" s="14"/>
      <c r="L33" s="19"/>
      <c r="M33" s="19"/>
      <c r="N33" s="19"/>
      <c r="O33" s="19"/>
      <c r="P33" s="19"/>
      <c r="Q33" s="19"/>
      <c r="R33" s="19"/>
      <c r="S33" s="19"/>
    </row>
    <row r="34" spans="1:19" s="12" customFormat="1" ht="12">
      <c r="A34" s="22">
        <v>680</v>
      </c>
      <c r="B34" s="80">
        <f t="shared" si="2"/>
        <v>6.800000000000001E-07</v>
      </c>
      <c r="C34" s="70">
        <f t="shared" si="5"/>
        <v>4000</v>
      </c>
      <c r="D34" s="57">
        <f t="shared" si="3"/>
        <v>5.289614447739274</v>
      </c>
      <c r="E34" s="24">
        <f t="shared" si="4"/>
        <v>197.26696839334932</v>
      </c>
      <c r="F34" s="24">
        <f t="shared" si="0"/>
        <v>2.868130672046857E-29</v>
      </c>
      <c r="G34" s="24">
        <f t="shared" si="1"/>
        <v>13046028232470.906</v>
      </c>
      <c r="H34" s="88">
        <f t="shared" si="6"/>
        <v>-68426271835.45117</v>
      </c>
      <c r="I34" s="25">
        <f t="shared" si="7"/>
        <v>-1</v>
      </c>
      <c r="J34" s="25">
        <f t="shared" si="8"/>
      </c>
      <c r="K34" s="14"/>
      <c r="L34" s="19"/>
      <c r="M34" s="19"/>
      <c r="N34" s="19"/>
      <c r="O34" s="19"/>
      <c r="P34" s="19"/>
      <c r="Q34" s="19"/>
      <c r="R34" s="19"/>
      <c r="S34" s="19"/>
    </row>
    <row r="35" spans="1:19" s="12" customFormat="1" ht="12">
      <c r="A35" s="26">
        <v>690</v>
      </c>
      <c r="B35" s="80">
        <f t="shared" si="2"/>
        <v>6.900000000000001E-07</v>
      </c>
      <c r="C35" s="70">
        <f t="shared" si="5"/>
        <v>4000</v>
      </c>
      <c r="D35" s="57">
        <f t="shared" si="3"/>
        <v>5.212953368786532</v>
      </c>
      <c r="E35" s="24">
        <f t="shared" si="4"/>
        <v>182.6356017654983</v>
      </c>
      <c r="F35" s="27">
        <f t="shared" si="0"/>
        <v>2.8564780660471917E-29</v>
      </c>
      <c r="G35" s="27">
        <f t="shared" si="1"/>
        <v>13099247694808.266</v>
      </c>
      <c r="H35" s="88">
        <f t="shared" si="6"/>
        <v>-53219462337.359375</v>
      </c>
      <c r="I35" s="25">
        <f t="shared" si="7"/>
        <v>-1</v>
      </c>
      <c r="J35" s="25">
        <f t="shared" si="8"/>
      </c>
      <c r="K35" s="14"/>
      <c r="L35" s="19"/>
      <c r="M35" s="19"/>
      <c r="N35" s="19"/>
      <c r="O35" s="19"/>
      <c r="P35" s="19"/>
      <c r="Q35" s="19"/>
      <c r="R35" s="19"/>
      <c r="S35" s="19"/>
    </row>
    <row r="36" spans="1:19" s="12" customFormat="1" ht="12">
      <c r="A36" s="39">
        <v>700</v>
      </c>
      <c r="B36" s="80">
        <f t="shared" si="2"/>
        <v>7.000000000000001E-07</v>
      </c>
      <c r="C36" s="70">
        <f t="shared" si="5"/>
        <v>4000</v>
      </c>
      <c r="D36" s="57">
        <f t="shared" si="3"/>
        <v>5.138482606375295</v>
      </c>
      <c r="E36" s="24">
        <f t="shared" si="4"/>
        <v>169.45692173857847</v>
      </c>
      <c r="F36" s="40">
        <f t="shared" si="0"/>
        <v>2.8480624836602905E-29</v>
      </c>
      <c r="G36" s="40">
        <f t="shared" si="1"/>
        <v>13137953937671.451</v>
      </c>
      <c r="H36" s="88">
        <f t="shared" si="6"/>
        <v>-38706242863.18555</v>
      </c>
      <c r="I36" s="41">
        <f t="shared" si="7"/>
        <v>-1</v>
      </c>
      <c r="J36" s="41">
        <f t="shared" si="8"/>
      </c>
      <c r="K36" s="14"/>
      <c r="L36" s="19"/>
      <c r="M36" s="19"/>
      <c r="N36" s="19"/>
      <c r="O36" s="19"/>
      <c r="P36" s="19"/>
      <c r="Q36" s="19"/>
      <c r="R36" s="19"/>
      <c r="S36" s="19"/>
    </row>
    <row r="37" spans="1:19" s="12" customFormat="1" ht="12">
      <c r="A37" s="31">
        <v>710</v>
      </c>
      <c r="B37" s="80">
        <f t="shared" si="2"/>
        <v>7.100000000000001E-07</v>
      </c>
      <c r="C37" s="70">
        <f t="shared" si="5"/>
        <v>4000</v>
      </c>
      <c r="D37" s="57">
        <f t="shared" si="3"/>
        <v>5.0661096119193045</v>
      </c>
      <c r="E37" s="24">
        <f t="shared" si="4"/>
        <v>157.55628043812223</v>
      </c>
      <c r="F37" s="32">
        <f t="shared" si="0"/>
        <v>2.8426766560084745E-29</v>
      </c>
      <c r="G37" s="32">
        <f t="shared" si="1"/>
        <v>13162845532519.65</v>
      </c>
      <c r="H37" s="88">
        <f t="shared" si="6"/>
        <v>-24891594848.19922</v>
      </c>
      <c r="I37" s="25">
        <f t="shared" si="7"/>
        <v>-1</v>
      </c>
      <c r="J37" s="25">
        <f t="shared" si="8"/>
      </c>
      <c r="K37" s="14"/>
      <c r="L37" s="19"/>
      <c r="M37" s="19"/>
      <c r="N37" s="19"/>
      <c r="O37" s="19"/>
      <c r="P37" s="19"/>
      <c r="Q37" s="19"/>
      <c r="R37" s="19"/>
      <c r="S37" s="19"/>
    </row>
    <row r="38" spans="1:19" s="12" customFormat="1" ht="12">
      <c r="A38" s="22">
        <v>720</v>
      </c>
      <c r="B38" s="80">
        <f t="shared" si="2"/>
        <v>7.200000000000001E-07</v>
      </c>
      <c r="C38" s="70">
        <f t="shared" si="5"/>
        <v>4000</v>
      </c>
      <c r="D38" s="57">
        <f t="shared" si="3"/>
        <v>4.995746978420426</v>
      </c>
      <c r="E38" s="24">
        <f t="shared" si="4"/>
        <v>146.78329509625098</v>
      </c>
      <c r="F38" s="24">
        <f t="shared" si="0"/>
        <v>2.840135857647953E-29</v>
      </c>
      <c r="G38" s="24">
        <f t="shared" si="1"/>
        <v>13174621073558.916</v>
      </c>
      <c r="H38" s="88">
        <f t="shared" si="6"/>
        <v>-11775541039.265625</v>
      </c>
      <c r="I38" s="25">
        <f t="shared" si="7"/>
        <v>-1</v>
      </c>
      <c r="J38" s="25">
        <f t="shared" si="8"/>
      </c>
      <c r="K38" s="14"/>
      <c r="L38" s="19"/>
      <c r="M38" s="19"/>
      <c r="N38" s="19"/>
      <c r="O38" s="19"/>
      <c r="P38" s="19"/>
      <c r="Q38" s="19"/>
      <c r="R38" s="19"/>
      <c r="S38" s="19"/>
    </row>
    <row r="39" spans="1:17" s="12" customFormat="1" ht="12.75">
      <c r="A39" s="22">
        <v>730</v>
      </c>
      <c r="B39" s="80">
        <f t="shared" si="2"/>
        <v>7.3E-07</v>
      </c>
      <c r="C39" s="70">
        <f t="shared" si="5"/>
        <v>4000</v>
      </c>
      <c r="D39" s="57">
        <f t="shared" si="3"/>
        <v>4.9273120883050785</v>
      </c>
      <c r="E39" s="24">
        <f t="shared" si="4"/>
        <v>137.0080598697652</v>
      </c>
      <c r="F39" s="24">
        <f t="shared" si="0"/>
        <v>2.840275169280535E-29</v>
      </c>
      <c r="G39" s="24">
        <f t="shared" si="1"/>
        <v>13173974876320.615</v>
      </c>
      <c r="H39" s="88">
        <f t="shared" si="6"/>
        <v>646197238.3007812</v>
      </c>
      <c r="I39" s="25">
        <f t="shared" si="7"/>
        <v>1</v>
      </c>
      <c r="J39" s="25">
        <f t="shared" si="8"/>
        <v>720</v>
      </c>
      <c r="K39" s="14"/>
      <c r="M39" s="17"/>
      <c r="N39"/>
      <c r="O39"/>
      <c r="P39"/>
      <c r="Q39"/>
    </row>
    <row r="40" spans="1:17" s="12" customFormat="1" ht="12.75">
      <c r="A40" s="22">
        <v>740</v>
      </c>
      <c r="B40" s="80">
        <f t="shared" si="2"/>
        <v>7.4E-07</v>
      </c>
      <c r="C40" s="70">
        <f t="shared" si="5"/>
        <v>4000</v>
      </c>
      <c r="D40" s="57">
        <f t="shared" si="3"/>
        <v>4.860726789814469</v>
      </c>
      <c r="E40" s="24">
        <f t="shared" si="4"/>
        <v>128.11800966835042</v>
      </c>
      <c r="F40" s="24">
        <f t="shared" si="0"/>
        <v>2.842947121077657E-29</v>
      </c>
      <c r="G40" s="24">
        <f t="shared" si="1"/>
        <v>13161593279214.904</v>
      </c>
      <c r="H40" s="88">
        <f t="shared" si="6"/>
        <v>12381597105.710938</v>
      </c>
      <c r="I40" s="25">
        <f t="shared" si="7"/>
        <v>1</v>
      </c>
      <c r="J40" s="25">
        <f t="shared" si="8"/>
      </c>
      <c r="K40" s="14"/>
      <c r="M40" s="48" t="s">
        <v>22</v>
      </c>
      <c r="N40" s="49">
        <f>(G26)</f>
        <v>12018601839937.643</v>
      </c>
      <c r="O40" s="51">
        <f>255*N40/$N$44</f>
        <v>255</v>
      </c>
      <c r="P40"/>
      <c r="Q40"/>
    </row>
    <row r="41" spans="1:17" s="12" customFormat="1" ht="12.75">
      <c r="A41" s="22">
        <v>750</v>
      </c>
      <c r="B41" s="80">
        <f t="shared" si="2"/>
        <v>7.5E-07</v>
      </c>
      <c r="C41" s="70">
        <f t="shared" si="5"/>
        <v>4000</v>
      </c>
      <c r="D41" s="57">
        <f t="shared" si="3"/>
        <v>4.795917099283609</v>
      </c>
      <c r="E41" s="24">
        <f t="shared" si="4"/>
        <v>120.01531396510997</v>
      </c>
      <c r="F41" s="24">
        <f t="shared" si="0"/>
        <v>2.848019657570482E-29</v>
      </c>
      <c r="G41" s="24">
        <f t="shared" si="1"/>
        <v>13138151495014.057</v>
      </c>
      <c r="H41" s="88">
        <f t="shared" si="6"/>
        <v>23441784200.847656</v>
      </c>
      <c r="I41" s="25">
        <f t="shared" si="7"/>
        <v>1</v>
      </c>
      <c r="J41" s="25">
        <f t="shared" si="8"/>
      </c>
      <c r="K41" s="14"/>
      <c r="M41" s="48" t="s">
        <v>23</v>
      </c>
      <c r="N41" s="49">
        <f>(G21)</f>
        <v>10756100271530.21</v>
      </c>
      <c r="O41" s="51">
        <f>255*N41/$N$44</f>
        <v>228.21336506263984</v>
      </c>
      <c r="P41"/>
      <c r="Q41"/>
    </row>
    <row r="42" spans="1:17" s="12" customFormat="1" ht="12.75">
      <c r="A42" s="22">
        <v>760</v>
      </c>
      <c r="B42" s="80">
        <f t="shared" si="2"/>
        <v>7.6E-07</v>
      </c>
      <c r="C42" s="70">
        <f t="shared" si="5"/>
        <v>4000</v>
      </c>
      <c r="D42" s="57">
        <f t="shared" si="3"/>
        <v>4.732812926924614</v>
      </c>
      <c r="E42" s="24">
        <f t="shared" si="4"/>
        <v>112.61470313585129</v>
      </c>
      <c r="F42" s="24">
        <f t="shared" si="0"/>
        <v>2.855374375116578E-29</v>
      </c>
      <c r="G42" s="24">
        <f t="shared" si="1"/>
        <v>13104310961119.197</v>
      </c>
      <c r="H42" s="88">
        <f t="shared" si="6"/>
        <v>33840533894.859375</v>
      </c>
      <c r="I42" s="25">
        <f t="shared" si="7"/>
        <v>1</v>
      </c>
      <c r="J42" s="25">
        <f t="shared" si="8"/>
      </c>
      <c r="K42" s="14"/>
      <c r="M42" s="48" t="s">
        <v>24</v>
      </c>
      <c r="N42" s="49">
        <f>(G13)</f>
        <v>7746628661612.037</v>
      </c>
      <c r="O42" s="51">
        <f>255*N42/$N$44</f>
        <v>164.36107419307925</v>
      </c>
      <c r="P42"/>
      <c r="Q42"/>
    </row>
    <row r="43" spans="1:17" s="12" customFormat="1" ht="12.75">
      <c r="A43" s="22">
        <v>770</v>
      </c>
      <c r="B43" s="80">
        <f t="shared" si="2"/>
        <v>7.7E-07</v>
      </c>
      <c r="C43" s="70">
        <f t="shared" si="5"/>
        <v>4000</v>
      </c>
      <c r="D43" s="57">
        <f t="shared" si="3"/>
        <v>4.671347823977541</v>
      </c>
      <c r="E43" s="24">
        <f t="shared" si="4"/>
        <v>105.84164916673888</v>
      </c>
      <c r="F43" s="24">
        <f t="shared" si="0"/>
        <v>2.864904991152811E-29</v>
      </c>
      <c r="G43" s="24">
        <f t="shared" si="1"/>
        <v>13060717139831.75</v>
      </c>
      <c r="H43" s="88">
        <f t="shared" si="6"/>
        <v>43593821287.447266</v>
      </c>
      <c r="I43" s="25">
        <f t="shared" si="7"/>
        <v>1</v>
      </c>
      <c r="J43" s="25">
        <f t="shared" si="8"/>
      </c>
      <c r="K43" s="14"/>
      <c r="M43" s="17"/>
      <c r="N43" s="18"/>
      <c r="O43"/>
      <c r="P43"/>
      <c r="Q43"/>
    </row>
    <row r="44" spans="1:17" s="12" customFormat="1" ht="12.75">
      <c r="A44" s="22">
        <v>780</v>
      </c>
      <c r="B44" s="80">
        <f t="shared" si="2"/>
        <v>7.8E-07</v>
      </c>
      <c r="C44" s="70">
        <f t="shared" si="5"/>
        <v>4000</v>
      </c>
      <c r="D44" s="57">
        <f t="shared" si="3"/>
        <v>4.611458749311162</v>
      </c>
      <c r="E44" s="24">
        <f t="shared" si="4"/>
        <v>99.63083778506</v>
      </c>
      <c r="F44" s="24">
        <f t="shared" si="0"/>
        <v>2.876516011153912E-29</v>
      </c>
      <c r="G44" s="24">
        <f t="shared" si="1"/>
        <v>13007997722539.691</v>
      </c>
      <c r="H44" s="88">
        <f t="shared" si="6"/>
        <v>52719417292.05859</v>
      </c>
      <c r="I44" s="25">
        <f t="shared" si="7"/>
        <v>1</v>
      </c>
      <c r="J44" s="25">
        <f t="shared" si="8"/>
      </c>
      <c r="K44" s="14"/>
      <c r="M44" s="48" t="s">
        <v>25</v>
      </c>
      <c r="N44" s="50">
        <f>MAX(N40:N42)</f>
        <v>12018601839937.643</v>
      </c>
      <c r="O44"/>
      <c r="P44"/>
      <c r="Q44"/>
    </row>
    <row r="45" spans="10:13" ht="14.25">
      <c r="J45" s="45"/>
      <c r="M45" s="17"/>
    </row>
    <row r="46" spans="1:11" s="13" customFormat="1" ht="14.25">
      <c r="A46" s="45"/>
      <c r="H46" s="93"/>
      <c r="J46" s="45"/>
      <c r="K46" s="15"/>
    </row>
    <row r="47" spans="1:11" s="13" customFormat="1" ht="14.25">
      <c r="A47" s="45"/>
      <c r="F47" s="46"/>
      <c r="H47" s="94"/>
      <c r="I47" s="47"/>
      <c r="J47" s="45"/>
      <c r="K47" s="15"/>
    </row>
    <row r="48" spans="1:11" s="13" customFormat="1" ht="15.75">
      <c r="A48" s="45"/>
      <c r="C48" s="69" t="s">
        <v>13</v>
      </c>
      <c r="D48" s="107">
        <f>PI()</f>
        <v>3.141592653589793</v>
      </c>
      <c r="E48" s="107"/>
      <c r="F48" s="63">
        <v>1</v>
      </c>
      <c r="G48" s="64">
        <f>D48*F48</f>
        <v>3.141592653589793</v>
      </c>
      <c r="H48" s="112">
        <v>1</v>
      </c>
      <c r="I48" s="112"/>
      <c r="J48" s="66"/>
      <c r="K48" s="15"/>
    </row>
    <row r="49" spans="1:11" s="13" customFormat="1" ht="15.75">
      <c r="A49" s="45"/>
      <c r="C49" s="67" t="s">
        <v>3</v>
      </c>
      <c r="D49" s="107">
        <v>2.718281828459045</v>
      </c>
      <c r="E49" s="107"/>
      <c r="F49" s="63">
        <v>1</v>
      </c>
      <c r="G49" s="64">
        <f>D49*F49</f>
        <v>2.718281828459045</v>
      </c>
      <c r="H49" s="105">
        <v>1</v>
      </c>
      <c r="I49" s="105"/>
      <c r="J49" s="67"/>
      <c r="K49" s="15"/>
    </row>
    <row r="50" spans="1:11" s="13" customFormat="1" ht="18.75">
      <c r="A50" s="45"/>
      <c r="C50" s="67" t="s">
        <v>16</v>
      </c>
      <c r="D50" s="107">
        <v>1.3806505</v>
      </c>
      <c r="E50" s="107"/>
      <c r="F50" s="63">
        <v>1E-23</v>
      </c>
      <c r="G50" s="64">
        <f>D50*F50</f>
        <v>1.3806504999999999E-23</v>
      </c>
      <c r="H50" s="105" t="s">
        <v>29</v>
      </c>
      <c r="I50" s="105"/>
      <c r="J50" s="67"/>
      <c r="K50" s="15"/>
    </row>
    <row r="51" spans="1:11" s="13" customFormat="1" ht="18.75">
      <c r="A51" s="45"/>
      <c r="C51" s="67" t="s">
        <v>15</v>
      </c>
      <c r="D51" s="107">
        <v>299792458</v>
      </c>
      <c r="E51" s="107"/>
      <c r="F51" s="63">
        <v>1</v>
      </c>
      <c r="G51" s="64">
        <f>D51*F51</f>
        <v>299792458</v>
      </c>
      <c r="H51" s="105" t="s">
        <v>30</v>
      </c>
      <c r="I51" s="105"/>
      <c r="J51" s="67"/>
      <c r="K51" s="15"/>
    </row>
    <row r="52" spans="1:11" s="13" customFormat="1" ht="15.75">
      <c r="A52" s="45"/>
      <c r="C52" s="67" t="s">
        <v>14</v>
      </c>
      <c r="D52" s="107">
        <v>6.6260693</v>
      </c>
      <c r="E52" s="107"/>
      <c r="F52" s="63">
        <v>1E-34</v>
      </c>
      <c r="G52" s="64">
        <f>D52*F52</f>
        <v>6.626069299999999E-34</v>
      </c>
      <c r="H52" s="105" t="s">
        <v>17</v>
      </c>
      <c r="I52" s="105"/>
      <c r="J52" s="67"/>
      <c r="K52" s="15"/>
    </row>
    <row r="53" spans="3:10" ht="18.75">
      <c r="C53" s="67" t="s">
        <v>18</v>
      </c>
      <c r="D53" s="108" t="s">
        <v>28</v>
      </c>
      <c r="E53" s="109"/>
      <c r="F53" s="66"/>
      <c r="G53" s="64">
        <f>2*G48*G52*G51*G51</f>
        <v>3.7417713721939046E-16</v>
      </c>
      <c r="H53" s="105" t="s">
        <v>40</v>
      </c>
      <c r="I53" s="105"/>
      <c r="J53" s="67" t="s">
        <v>42</v>
      </c>
    </row>
    <row r="54" spans="3:10" ht="15.75">
      <c r="C54" s="68" t="s">
        <v>19</v>
      </c>
      <c r="D54" s="110" t="s">
        <v>20</v>
      </c>
      <c r="E54" s="111"/>
      <c r="F54" s="68"/>
      <c r="G54" s="64">
        <f>(G52*G51)/G50</f>
        <v>0.014387751297850828</v>
      </c>
      <c r="H54" s="106" t="s">
        <v>41</v>
      </c>
      <c r="I54" s="106"/>
      <c r="J54" s="68"/>
    </row>
  </sheetData>
  <mergeCells count="17">
    <mergeCell ref="H1:H2"/>
    <mergeCell ref="I1:I2"/>
    <mergeCell ref="J1:J2"/>
    <mergeCell ref="D48:E48"/>
    <mergeCell ref="D49:E49"/>
    <mergeCell ref="D50:E50"/>
    <mergeCell ref="H48:I48"/>
    <mergeCell ref="H49:I49"/>
    <mergeCell ref="H50:I50"/>
    <mergeCell ref="D52:E52"/>
    <mergeCell ref="D53:E53"/>
    <mergeCell ref="D54:E54"/>
    <mergeCell ref="D51:E51"/>
    <mergeCell ref="H51:I51"/>
    <mergeCell ref="H52:I52"/>
    <mergeCell ref="H53:I53"/>
    <mergeCell ref="H54:I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2007-08-15T08:06:15Z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